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ciej\Desktop\gdansk.pl artykuł\"/>
    </mc:Choice>
  </mc:AlternateContent>
  <bookViews>
    <workbookView xWindow="0" yWindow="0" windowWidth="20490" windowHeight="7755" tabRatio="591" firstSheet="1" activeTab="1"/>
  </bookViews>
  <sheets>
    <sheet name="SIERPIEŃ 2020 - robocza wyjaśn " sheetId="24" state="hidden" r:id="rId1"/>
    <sheet name="GRUDZIEŃ 2020" sheetId="26" r:id="rId2"/>
  </sheets>
  <definedNames>
    <definedName name="_xlnm._FilterDatabase" localSheetId="1" hidden="1">'GRUDZIEŃ 2020'!$A$5:$G$155</definedName>
    <definedName name="_xlnm.Print_Titles" localSheetId="1">'GRUDZIEŃ 2020'!$1:$3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1" i="24" l="1"/>
  <c r="I34" i="24"/>
  <c r="I29" i="24"/>
  <c r="I68" i="24" l="1"/>
  <c r="S68" i="24" s="1"/>
  <c r="I66" i="24"/>
  <c r="S66" i="24" s="1"/>
  <c r="I95" i="24"/>
  <c r="S95" i="24" s="1"/>
  <c r="I87" i="24"/>
  <c r="S87" i="24" s="1"/>
  <c r="I82" i="24"/>
  <c r="S82" i="24" s="1"/>
  <c r="I77" i="24"/>
  <c r="I52" i="24"/>
  <c r="S52" i="24" s="1"/>
  <c r="S163" i="24"/>
  <c r="S162" i="24"/>
  <c r="S161" i="24"/>
  <c r="S160" i="24"/>
  <c r="S159" i="24"/>
  <c r="S158" i="24"/>
  <c r="R157" i="24"/>
  <c r="I157" i="24"/>
  <c r="S156" i="24"/>
  <c r="R155" i="24"/>
  <c r="I155" i="24"/>
  <c r="S155" i="24" s="1"/>
  <c r="S154" i="24"/>
  <c r="S153" i="24"/>
  <c r="S152" i="24"/>
  <c r="S151" i="24"/>
  <c r="R150" i="24"/>
  <c r="I150" i="24"/>
  <c r="S150" i="24" s="1"/>
  <c r="S149" i="24"/>
  <c r="S148" i="24"/>
  <c r="S147" i="24"/>
  <c r="R146" i="24"/>
  <c r="I146" i="24"/>
  <c r="S145" i="24"/>
  <c r="S144" i="24"/>
  <c r="S143" i="24"/>
  <c r="S142" i="24"/>
  <c r="S141" i="24"/>
  <c r="S140" i="24"/>
  <c r="S139" i="24"/>
  <c r="S138" i="24"/>
  <c r="R137" i="24"/>
  <c r="I137" i="24"/>
  <c r="S136" i="24"/>
  <c r="S135" i="24"/>
  <c r="R134" i="24"/>
  <c r="I134" i="24"/>
  <c r="S134" i="24" s="1"/>
  <c r="S133" i="24"/>
  <c r="S132" i="24"/>
  <c r="R131" i="24"/>
  <c r="I131" i="24"/>
  <c r="S130" i="24"/>
  <c r="R129" i="24"/>
  <c r="I129" i="24"/>
  <c r="S129" i="24" s="1"/>
  <c r="I128" i="24"/>
  <c r="S128" i="24" s="1"/>
  <c r="S127" i="24"/>
  <c r="S126" i="24"/>
  <c r="R125" i="24"/>
  <c r="S121" i="24"/>
  <c r="S120" i="24"/>
  <c r="S119" i="24"/>
  <c r="S118" i="24"/>
  <c r="S117" i="24"/>
  <c r="S116" i="24"/>
  <c r="S115" i="24"/>
  <c r="S114" i="24"/>
  <c r="S113" i="24"/>
  <c r="S112" i="24"/>
  <c r="S111" i="24"/>
  <c r="S110" i="24"/>
  <c r="S109" i="24"/>
  <c r="S108" i="24"/>
  <c r="I107" i="24"/>
  <c r="S107" i="24" s="1"/>
  <c r="S106" i="24"/>
  <c r="S105" i="24"/>
  <c r="S104" i="24"/>
  <c r="S103" i="24"/>
  <c r="S102" i="24"/>
  <c r="S101" i="24"/>
  <c r="R100" i="24"/>
  <c r="I100" i="24"/>
  <c r="I99" i="24"/>
  <c r="S99" i="24" s="1"/>
  <c r="R98" i="24"/>
  <c r="S97" i="24"/>
  <c r="S96" i="24"/>
  <c r="S94" i="24"/>
  <c r="S93" i="24"/>
  <c r="S92" i="24"/>
  <c r="S91" i="24"/>
  <c r="S90" i="24"/>
  <c r="S89" i="24"/>
  <c r="S88" i="24"/>
  <c r="S86" i="24"/>
  <c r="S85" i="24"/>
  <c r="S84" i="24"/>
  <c r="S83" i="24"/>
  <c r="S81" i="24"/>
  <c r="S80" i="24"/>
  <c r="S79" i="24"/>
  <c r="S78" i="24"/>
  <c r="S77" i="24"/>
  <c r="S76" i="24"/>
  <c r="S75" i="24"/>
  <c r="S74" i="24"/>
  <c r="S73" i="24"/>
  <c r="I72" i="24"/>
  <c r="S72" i="24" s="1"/>
  <c r="S71" i="24"/>
  <c r="S70" i="24"/>
  <c r="I69" i="24"/>
  <c r="S69" i="24" s="1"/>
  <c r="S67" i="24"/>
  <c r="S65" i="24"/>
  <c r="S64" i="24"/>
  <c r="I63" i="24"/>
  <c r="S63" i="24" s="1"/>
  <c r="S62" i="24"/>
  <c r="S61" i="24"/>
  <c r="I60" i="24"/>
  <c r="S60" i="24" s="1"/>
  <c r="S59" i="24"/>
  <c r="S58" i="24"/>
  <c r="S57" i="24"/>
  <c r="I56" i="24"/>
  <c r="S56" i="24" s="1"/>
  <c r="I55" i="24"/>
  <c r="S55" i="24" s="1"/>
  <c r="S54" i="24"/>
  <c r="I53" i="24"/>
  <c r="S53" i="24" s="1"/>
  <c r="I51" i="24"/>
  <c r="S51" i="24" s="1"/>
  <c r="R50" i="24"/>
  <c r="S49" i="24"/>
  <c r="I48" i="24"/>
  <c r="S48" i="24" s="1"/>
  <c r="S47" i="24"/>
  <c r="S46" i="24"/>
  <c r="I45" i="24"/>
  <c r="S45" i="24" s="1"/>
  <c r="S44" i="24"/>
  <c r="S43" i="24"/>
  <c r="S42" i="24"/>
  <c r="S41" i="24"/>
  <c r="S40" i="24"/>
  <c r="S39" i="24"/>
  <c r="S38" i="24"/>
  <c r="S37" i="24"/>
  <c r="S36" i="24"/>
  <c r="I36" i="24"/>
  <c r="I35" i="24"/>
  <c r="S35" i="24" s="1"/>
  <c r="S34" i="24"/>
  <c r="S33" i="24"/>
  <c r="S32" i="24"/>
  <c r="I31" i="24"/>
  <c r="S31" i="24" s="1"/>
  <c r="S30" i="24"/>
  <c r="I28" i="24"/>
  <c r="S28" i="24" s="1"/>
  <c r="S27" i="24"/>
  <c r="I26" i="24"/>
  <c r="S26" i="24" s="1"/>
  <c r="S25" i="24"/>
  <c r="S24" i="24"/>
  <c r="I23" i="24"/>
  <c r="S22" i="24"/>
  <c r="S21" i="24"/>
  <c r="R20" i="24"/>
  <c r="I19" i="24"/>
  <c r="S19" i="24" s="1"/>
  <c r="I18" i="24"/>
  <c r="S18" i="24" s="1"/>
  <c r="S17" i="24"/>
  <c r="I16" i="24"/>
  <c r="S16" i="24" s="1"/>
  <c r="S15" i="24"/>
  <c r="I15" i="24"/>
  <c r="I14" i="24"/>
  <c r="S14" i="24" s="1"/>
  <c r="I13" i="24"/>
  <c r="S13" i="24" s="1"/>
  <c r="S12" i="24"/>
  <c r="R11" i="24"/>
  <c r="S10" i="24"/>
  <c r="S9" i="24"/>
  <c r="R8" i="24"/>
  <c r="I8" i="24"/>
  <c r="S8" i="24" s="1"/>
  <c r="S7" i="24"/>
  <c r="R6" i="24"/>
  <c r="R122" i="24" s="1"/>
  <c r="I6" i="24"/>
  <c r="I20" i="24" l="1"/>
  <c r="S23" i="24"/>
  <c r="S137" i="24"/>
  <c r="S157" i="24"/>
  <c r="S100" i="24"/>
  <c r="S20" i="24"/>
  <c r="S131" i="24"/>
  <c r="S146" i="24"/>
  <c r="R164" i="24"/>
  <c r="I50" i="24"/>
  <c r="S50" i="24" s="1"/>
  <c r="I11" i="24"/>
  <c r="S11" i="24" s="1"/>
  <c r="S29" i="24"/>
  <c r="I98" i="24"/>
  <c r="S98" i="24" s="1"/>
  <c r="I125" i="24"/>
  <c r="I164" i="24" s="1"/>
  <c r="S6" i="24"/>
  <c r="R166" i="24" l="1"/>
  <c r="S125" i="24"/>
  <c r="I122" i="24"/>
  <c r="I166" i="24" l="1"/>
  <c r="S166" i="24" l="1"/>
  <c r="R169" i="24"/>
</calcChain>
</file>

<file path=xl/sharedStrings.xml><?xml version="1.0" encoding="utf-8"?>
<sst xmlns="http://schemas.openxmlformats.org/spreadsheetml/2006/main" count="1854" uniqueCount="860">
  <si>
    <t>lp.</t>
  </si>
  <si>
    <t>klasyfikacja zadaniowa</t>
  </si>
  <si>
    <t>nazwa</t>
  </si>
  <si>
    <t>dzielnica</t>
  </si>
  <si>
    <t>kwota planowana</t>
  </si>
  <si>
    <t>data rozpoczęcia procedury  przetargowej na projekt</t>
  </si>
  <si>
    <t>data zawarcia umowy o projekt</t>
  </si>
  <si>
    <t>data rozpoczęcia procedury przetargowej na wykonanie zadania</t>
  </si>
  <si>
    <t>data zawarcia umowy z wykonawcą</t>
  </si>
  <si>
    <t>nazwa wykonawcy</t>
  </si>
  <si>
    <t>termin zakończenia realizacji zadania</t>
  </si>
  <si>
    <t>opis ryzyka niedotrzymania terminu realizacji zadania</t>
  </si>
  <si>
    <t>uwagi dotyczące przebiegu realizacji zadania</t>
  </si>
  <si>
    <t>wykonanie - wydatki poniesione na koniec miesiąca (narastająco)</t>
  </si>
  <si>
    <t>ZADANIA INWESTYCYJNE</t>
  </si>
  <si>
    <t>2.2.5.10/WPR/BO2019</t>
  </si>
  <si>
    <t>Bezpieczeństwo i monitoring dzielnicy Brzeźno</t>
  </si>
  <si>
    <t>2.2.5.11/WPR/BO2019</t>
  </si>
  <si>
    <t>Bezpieczna kładka - monitoring</t>
  </si>
  <si>
    <t>I</t>
  </si>
  <si>
    <t>1.</t>
  </si>
  <si>
    <t>9.</t>
  </si>
  <si>
    <t>2.</t>
  </si>
  <si>
    <t>3.</t>
  </si>
  <si>
    <t>4.</t>
  </si>
  <si>
    <t>5.</t>
  </si>
  <si>
    <t>II</t>
  </si>
  <si>
    <t>3.4.5.13/WPR/BO2019</t>
  </si>
  <si>
    <t>Rewitalizacja ogólnodostępnego placu zabaw przy Szkole Podstawowej nr 47 ul. Reformacka 18</t>
  </si>
  <si>
    <t>DRMG</t>
  </si>
  <si>
    <t>3.4.5.14/WPR/BO2019</t>
  </si>
  <si>
    <t>Integrująca przestrzeń sportowo-rekreacyjna w Oliwie</t>
  </si>
  <si>
    <t>3.4.5.15/WPR/BO2019</t>
  </si>
  <si>
    <t>Oruńskie miasteczko ruchu drogowego</t>
  </si>
  <si>
    <t>3.4.5.16/WPR/BO2019</t>
  </si>
  <si>
    <t>Modernizacja podjazdu dla wózków z dziećmi oraz niepełnosprawnych ułatwiająca dojście do Szkoły Podstawowej nr 43 w Gdańsku</t>
  </si>
  <si>
    <t>3.4.5.17/WPR/BO2019</t>
  </si>
  <si>
    <t>Zagospodarowanie terenu kompleksu sportowego przy Szkole Podstawowej nr 92 - kolejny etap</t>
  </si>
  <si>
    <t>3.4.5.18/WPR/BO2019</t>
  </si>
  <si>
    <t>Boisko dla Dolnego Wrzeszcza przy II LO</t>
  </si>
  <si>
    <t>3.4.5.19/WPR/BO2019</t>
  </si>
  <si>
    <t>Plac ćwiczeń dzielnicowy</t>
  </si>
  <si>
    <t>7.3.4.46/WPR/BO2019</t>
  </si>
  <si>
    <t>Oświetlenie w Parku Nadmorskim im. Ronalda Reagana</t>
  </si>
  <si>
    <t>7.3.4.47/WPR/BO2019</t>
  </si>
  <si>
    <t>Parkingi - i nie tylko - Niedźwiednika</t>
  </si>
  <si>
    <t>7.3.4.49/WPR/BO2019</t>
  </si>
  <si>
    <t>Schody terenowe na Orunię Górną z osiedla Promiennego</t>
  </si>
  <si>
    <t>7.3.4.50/WPR/BO2019</t>
  </si>
  <si>
    <t>Aktywna Matarnia - Klukowo, Matarnia, Złota Karczma</t>
  </si>
  <si>
    <t>7.3.4.51/WPR/BO2019</t>
  </si>
  <si>
    <t>Miniskwer Zimna</t>
  </si>
  <si>
    <t>7.3.4.52/WPR/BO2019</t>
  </si>
  <si>
    <t>Uporządkowanie i utwardzenie terenu pomiędzy  Szkołą Podstawową nr 43 (dawniej Gimnazjum nr 29) a posesją przy ul. Beethovena 22 w Gdańsku wraz z utworzeniem miejsca pod mural lub graffiti</t>
  </si>
  <si>
    <t>7.3.4.53/WPR/BO2019</t>
  </si>
  <si>
    <t>Razem dla Wrzeszcza</t>
  </si>
  <si>
    <t>7.3.4.54/WPR/BO2019</t>
  </si>
  <si>
    <t>Vistula II - zagospodarowanie nabrzeża Martwej Wisły i Parku Zdrojowego na Wyspie Sobieszewskiej</t>
  </si>
  <si>
    <t>7.3.4.56/WPR/BO2019</t>
  </si>
  <si>
    <t>Zagospodarowanie przestrzeni wokół Szkoły Podstawowej nr 50 w Gdańsku (I etap - ścianka wspinaczkowa, II etap - miejsca postojowe)</t>
  </si>
  <si>
    <t>8.1.7.2/WPR/BO2019</t>
  </si>
  <si>
    <t>Boisko wielofunkcyjne: os. Pięć Wzgórz/Jaworzniaków</t>
  </si>
  <si>
    <t>8.1.7.3/WPR/BO2019</t>
  </si>
  <si>
    <t>Kurort sportowo-rekreacyjny na Zaspie</t>
  </si>
  <si>
    <t>8.2.4.100/WPR/BO2019</t>
  </si>
  <si>
    <t>Huśtawki w Parku Reagana</t>
  </si>
  <si>
    <t>8.2.4.101/WPR/BO2019</t>
  </si>
  <si>
    <t>Sportowo w zielonej dzielnicy Gdańska 3.0!</t>
  </si>
  <si>
    <t>8.2.4.102/WPR/BO2019</t>
  </si>
  <si>
    <t>Plac zabaw z trampoliną</t>
  </si>
  <si>
    <t>8.2.4.103/WPR/BO2019</t>
  </si>
  <si>
    <t>Wymiana piaskownicy - plac zabaw przy ul. Jacka Soplicy</t>
  </si>
  <si>
    <t>8.2.4.104/WPR/BO2019</t>
  </si>
  <si>
    <t xml:space="preserve">Dzielnicowe obiekty sportowe dla najmłodszych </t>
  </si>
  <si>
    <t>8.2.4.105/WPR/BO2019</t>
  </si>
  <si>
    <t>Plac Zabaw dla Dorosłych "Karuzelin"</t>
  </si>
  <si>
    <t>8.2.4.88/WPR/BO2019</t>
  </si>
  <si>
    <t>Zagospodarowanie dolinki przy akademikach Gdańskiego Uniwersytetu Medycznego</t>
  </si>
  <si>
    <t>8.2.4.90/WPR/BO2019</t>
  </si>
  <si>
    <t>3 Parki na 3 osiedlach dzielnicy Kokoszki - kontynuacja</t>
  </si>
  <si>
    <t>8.2.4.91/WPR/BO2019</t>
  </si>
  <si>
    <t>Multipark Morena</t>
  </si>
  <si>
    <t>8.2.4.93/WPR/BO2019</t>
  </si>
  <si>
    <t>Przystanek relaks (przystanek kulturalny - amfiteatr, przystanek active, przystanek relaksacyjny)</t>
  </si>
  <si>
    <t>8.2.4.95/WPR/BO2019</t>
  </si>
  <si>
    <t>Zagospodarowanie terenów przy zbiornikach retencyjnych w Gdańsku</t>
  </si>
  <si>
    <t>8.2.4.97/WPR/BO2019</t>
  </si>
  <si>
    <t>Aktywny zbiornik Augustowski - budowa placu zabaw i siłowni pod chmurką</t>
  </si>
  <si>
    <t>8.2.4.98/WPR/BO2019</t>
  </si>
  <si>
    <t>Skatepark Jar Wilanowska - etap I</t>
  </si>
  <si>
    <t>6.</t>
  </si>
  <si>
    <t>7.</t>
  </si>
  <si>
    <t>8.</t>
  </si>
  <si>
    <t>10.</t>
  </si>
  <si>
    <t>11.</t>
  </si>
  <si>
    <t>12.</t>
  </si>
  <si>
    <t>III</t>
  </si>
  <si>
    <t>13.</t>
  </si>
  <si>
    <t>14.</t>
  </si>
  <si>
    <t>15.</t>
  </si>
  <si>
    <t>16.</t>
  </si>
  <si>
    <t>17.</t>
  </si>
  <si>
    <t>18.</t>
  </si>
  <si>
    <t>19.</t>
  </si>
  <si>
    <t>20.</t>
  </si>
  <si>
    <t>21.</t>
  </si>
  <si>
    <t>22.</t>
  </si>
  <si>
    <t>23.</t>
  </si>
  <si>
    <t>IV</t>
  </si>
  <si>
    <t>24.</t>
  </si>
  <si>
    <t>25.</t>
  </si>
  <si>
    <t>26.</t>
  </si>
  <si>
    <t>27.</t>
  </si>
  <si>
    <t>28.</t>
  </si>
  <si>
    <t>29.</t>
  </si>
  <si>
    <t>30.</t>
  </si>
  <si>
    <t>31.</t>
  </si>
  <si>
    <t>32.</t>
  </si>
  <si>
    <t>33.</t>
  </si>
  <si>
    <t>34.</t>
  </si>
  <si>
    <t>35.</t>
  </si>
  <si>
    <t>36.</t>
  </si>
  <si>
    <t>37.</t>
  </si>
  <si>
    <t>38.</t>
  </si>
  <si>
    <t>39.</t>
  </si>
  <si>
    <t>40.</t>
  </si>
  <si>
    <t>41.</t>
  </si>
  <si>
    <t>42.</t>
  </si>
  <si>
    <t>43.</t>
  </si>
  <si>
    <t>44.</t>
  </si>
  <si>
    <t>10.2.4.10/WPR/BO2019</t>
  </si>
  <si>
    <t>Park Steffensów OD-NOWA</t>
  </si>
  <si>
    <t>GZDIZ</t>
  </si>
  <si>
    <t>12.2.3.64/WPR/BO2019</t>
  </si>
  <si>
    <t>Chodnik do przychodni na ul. Reformackiej</t>
  </si>
  <si>
    <t>12.2.3.70/WPR/BO2019</t>
  </si>
  <si>
    <t>Remont chodnika i 3 drogi rowerowe do połączenia z Parkiem Reagana oraz 5 stojaków na rowery w Krainie Zabawy</t>
  </si>
  <si>
    <t>12.2.3.72/WPR/BO2019</t>
  </si>
  <si>
    <t>Budowa ciągu pieszego od ul. Otwartej do przejścia dla pieszych i przystanku autobusowego na ul. Powstańców Warszawskich w Gdańsku</t>
  </si>
  <si>
    <t>45.</t>
  </si>
  <si>
    <t>46.</t>
  </si>
  <si>
    <t>47.</t>
  </si>
  <si>
    <t>48.</t>
  </si>
  <si>
    <t>49.</t>
  </si>
  <si>
    <t>50.</t>
  </si>
  <si>
    <t>51.</t>
  </si>
  <si>
    <t>52.</t>
  </si>
  <si>
    <t>53.</t>
  </si>
  <si>
    <t>54.</t>
  </si>
  <si>
    <t>55.</t>
  </si>
  <si>
    <t>56.</t>
  </si>
  <si>
    <t>57.</t>
  </si>
  <si>
    <t>58.</t>
  </si>
  <si>
    <t>59.</t>
  </si>
  <si>
    <t xml:space="preserve">RAZEM  </t>
  </si>
  <si>
    <t>ZADANIA BIEŻĄCE</t>
  </si>
  <si>
    <t>60.</t>
  </si>
  <si>
    <t>61.</t>
  </si>
  <si>
    <t>62.</t>
  </si>
  <si>
    <t>63.</t>
  </si>
  <si>
    <t>64.</t>
  </si>
  <si>
    <t>65.</t>
  </si>
  <si>
    <t>66.</t>
  </si>
  <si>
    <t>67.</t>
  </si>
  <si>
    <t>68.</t>
  </si>
  <si>
    <t>69.</t>
  </si>
  <si>
    <t>70.</t>
  </si>
  <si>
    <t>71.</t>
  </si>
  <si>
    <t>72.</t>
  </si>
  <si>
    <t>73.</t>
  </si>
  <si>
    <t>74.</t>
  </si>
  <si>
    <t>75.</t>
  </si>
  <si>
    <t>76.</t>
  </si>
  <si>
    <t>77.</t>
  </si>
  <si>
    <t>78.</t>
  </si>
  <si>
    <t>79.</t>
  </si>
  <si>
    <t>80.</t>
  </si>
  <si>
    <t>81.</t>
  </si>
  <si>
    <t>82.</t>
  </si>
  <si>
    <t>83.</t>
  </si>
  <si>
    <t>V</t>
  </si>
  <si>
    <t>VI</t>
  </si>
  <si>
    <t>VII</t>
  </si>
  <si>
    <t>VIII</t>
  </si>
  <si>
    <t>IX</t>
  </si>
  <si>
    <t>X</t>
  </si>
  <si>
    <t>z zakresu utrzymania bezpieczeństwa i porządku publicznego w ramach Budżetu Obywatelskiego</t>
  </si>
  <si>
    <t>z zakresu edukacji i opieki wychowawczej w ramach Budżetu Obywatelskiego</t>
  </si>
  <si>
    <t>z zakresu gospodarki komunalnej w ramach Budżetu Obywatelskiego</t>
  </si>
  <si>
    <t>z zakresu sportu, rekreacji, wypoczynku i turystki w ramach Budżetu Obywatelskiego</t>
  </si>
  <si>
    <t>z zakresu ochrony środowiska w ramach Budżetu Obywatelskiego</t>
  </si>
  <si>
    <t>z zakresu modernizacji dróg i chodników w ramach Budżetu Obywatelskiego</t>
  </si>
  <si>
    <t>z zakresu opieki nad zwierzętami w ramach Budżetu Obywatelskiego</t>
  </si>
  <si>
    <t>XI</t>
  </si>
  <si>
    <t>z zakresu kultury i sztuki w ramach Budżetu Obywatelskiego</t>
  </si>
  <si>
    <t>XII</t>
  </si>
  <si>
    <t>z zakresu polityki społecznej w ramach Budżetu Obywatelskiego</t>
  </si>
  <si>
    <t>RAZEM</t>
  </si>
  <si>
    <t>OGÓŁEM</t>
  </si>
  <si>
    <t>(wykonanie do planu w %)</t>
  </si>
  <si>
    <t>WBIZK</t>
  </si>
  <si>
    <t>BPK</t>
  </si>
  <si>
    <t>Brzeźno</t>
  </si>
  <si>
    <t>Olszynka</t>
  </si>
  <si>
    <t>Przymorze Wielkie</t>
  </si>
  <si>
    <t>Wzgórze Mickiewicza</t>
  </si>
  <si>
    <t>Chełm</t>
  </si>
  <si>
    <t>Oliwa</t>
  </si>
  <si>
    <t>Orunia - Św. Wojciech - Lipce</t>
  </si>
  <si>
    <t>Suchanino</t>
  </si>
  <si>
    <t>Zaspa Młyniec</t>
  </si>
  <si>
    <t>Wrzeszcz Dolny</t>
  </si>
  <si>
    <t>Śródmieście</t>
  </si>
  <si>
    <t>projekt ogólnomiejski</t>
  </si>
  <si>
    <t>Brętowo</t>
  </si>
  <si>
    <t>Matarnia</t>
  </si>
  <si>
    <t>Stogi</t>
  </si>
  <si>
    <t>Wrzeszcz Górny</t>
  </si>
  <si>
    <t>Wyspa Sobieszewska</t>
  </si>
  <si>
    <t>Ujeścisko - Łostowice</t>
  </si>
  <si>
    <t>Zaspa Rozstaje</t>
  </si>
  <si>
    <t xml:space="preserve">Aniołki </t>
  </si>
  <si>
    <t>Kokoszki</t>
  </si>
  <si>
    <t>Piecki - Migowo</t>
  </si>
  <si>
    <t>Przeróbka</t>
  </si>
  <si>
    <t>Letnica</t>
  </si>
  <si>
    <t>Rudniki</t>
  </si>
  <si>
    <t>Żabianka - Wejhera - Jelitkowo - Tysiąclecia</t>
  </si>
  <si>
    <t>Osowa</t>
  </si>
  <si>
    <t>Krakowiec - Górki Zachodnie</t>
  </si>
  <si>
    <t>Młyniska</t>
  </si>
  <si>
    <t>Nowy Port</t>
  </si>
  <si>
    <t>Przymorze Małe</t>
  </si>
  <si>
    <t>Siedlce</t>
  </si>
  <si>
    <t>VII Dwór</t>
  </si>
  <si>
    <t>Jasień</t>
  </si>
  <si>
    <t>dysponent</t>
  </si>
  <si>
    <t>kwota do wykorzystania</t>
  </si>
  <si>
    <t>dz.</t>
  </si>
  <si>
    <t>rozdz.</t>
  </si>
  <si>
    <t>§</t>
  </si>
  <si>
    <t>754</t>
  </si>
  <si>
    <t>75495</t>
  </si>
  <si>
    <t>801</t>
  </si>
  <si>
    <t>80101</t>
  </si>
  <si>
    <t>80120</t>
  </si>
  <si>
    <t>900</t>
  </si>
  <si>
    <t>90015</t>
  </si>
  <si>
    <t>90095</t>
  </si>
  <si>
    <t>926</t>
  </si>
  <si>
    <t>92605</t>
  </si>
  <si>
    <t>90004</t>
  </si>
  <si>
    <t>600</t>
  </si>
  <si>
    <t>90013</t>
  </si>
  <si>
    <t>80195</t>
  </si>
  <si>
    <t>921</t>
  </si>
  <si>
    <t>92105</t>
  </si>
  <si>
    <t>19 (9-18)</t>
  </si>
  <si>
    <t>GOZ / WGK</t>
  </si>
  <si>
    <t>GOS / BPS</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</si>
  <si>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</si>
  <si>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</si>
  <si>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</si>
  <si>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</si>
  <si>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</si>
  <si>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</si>
  <si>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</si>
  <si>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</si>
  <si>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</si>
  <si>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</si>
  <si>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</si>
  <si>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</si>
  <si>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</si>
  <si>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</si>
  <si>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</si>
  <si>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</si>
  <si>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</si>
  <si>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</si>
  <si>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</si>
  <si>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</si>
  <si>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</si>
  <si>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</si>
  <si>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</si>
  <si>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</si>
  <si>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</si>
  <si>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</si>
  <si>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</si>
  <si>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</si>
  <si>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</si>
  <si>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</si>
  <si>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7.3.4.34/WPR/BO2018</t>
  </si>
  <si>
    <t>Wyłożenie kostką brukową płukaną nieutwardzonych dojazdów do posesji w drugiej linii zabudowy przy ulicy Jacka Soplicy</t>
  </si>
  <si>
    <t>8.2.4.70/WPR/BO2018</t>
  </si>
  <si>
    <t>Wieża widokowa w Parku Oruńskim z widokiem na Gdańsk i Gdańskie Żuławy Wiślane</t>
  </si>
  <si>
    <t>8.2.4.67/WPR/BO2018</t>
  </si>
  <si>
    <t>Park rekreacyjny na osiedlu 5 Wzgórz</t>
  </si>
  <si>
    <t>8.2.4.66/WPR/BO2018</t>
  </si>
  <si>
    <t>Pusty Staw Stogi - sport, rekreacja, wypoczynek</t>
  </si>
  <si>
    <t>8.2.4.75/WPR/BO2018</t>
  </si>
  <si>
    <t>Park linowy pod Pachołkiem</t>
  </si>
  <si>
    <t>8.2.4.74/WPR/BO2018</t>
  </si>
  <si>
    <t>Plac zabaw dla dzieci przy parku jordanowskim w Nowym Porcie</t>
  </si>
  <si>
    <t>8.2.4.72/WPR/BO2018</t>
  </si>
  <si>
    <t>Ogólnodostępna przestrzeń sportowa przy ul. Kampinoskiej</t>
  </si>
  <si>
    <t>3.4.5.12/WPR/BO2018</t>
  </si>
  <si>
    <t>Dzielnicowe ogrody sensoryczne</t>
  </si>
  <si>
    <t>7.3.4.36/WPR/BO2018</t>
  </si>
  <si>
    <t>Zielony Wrzeszcz, Zielona Szkoła - więcej zieleni, więcej małej architektury, więcej radości i edukacji dla dzieci</t>
  </si>
  <si>
    <t>7.3.4.33/WPR/BO2018</t>
  </si>
  <si>
    <t>Vistula - zagospodarowanie nabrzeża Martwej Wisły wzdłuż Wyspy Sobieszewskiej</t>
  </si>
  <si>
    <t>7.3.4.29/WPR/BO2018</t>
  </si>
  <si>
    <t>Remont schodów łączących Siedlce z Suchaninem (ul. Nad Jarem oraz Skarpową z ul. Powstańców Warszawskich) oraz poprawa bezpieczeństwa przyległego terenu</t>
  </si>
  <si>
    <t>7.3.4.26/WPR/BO2018</t>
  </si>
  <si>
    <t>Kładka pieszo-rowerowa nad zabytkowym Kanałem Raduni na wysokości Dworu Ferberów i Parku Leśnego</t>
  </si>
  <si>
    <t>7.3.4.23/WPR/BO2018</t>
  </si>
  <si>
    <t>Zielone Przymorze Małe - budowa skwerów sąsiedzkich na terenie dzielnicy</t>
  </si>
  <si>
    <t>ogólnomiejski</t>
  </si>
  <si>
    <t>Stopień realizacji zadań w ramach Budżetu Obywatelskiego</t>
  </si>
  <si>
    <t>XIII</t>
  </si>
  <si>
    <t>XIV</t>
  </si>
  <si>
    <t>123.</t>
  </si>
  <si>
    <t>124.</t>
  </si>
  <si>
    <t>114.</t>
  </si>
  <si>
    <t>116.</t>
  </si>
  <si>
    <t>117.</t>
  </si>
  <si>
    <t>118.</t>
  </si>
  <si>
    <t>119.</t>
  </si>
  <si>
    <t>120.</t>
  </si>
  <si>
    <t>121.</t>
  </si>
  <si>
    <t>122.</t>
  </si>
  <si>
    <t>Strzyża</t>
  </si>
  <si>
    <t>WPG</t>
  </si>
  <si>
    <t>Budowa drogi rowerowej wzdłuż ulicy Jana z Kolna - etap I: od węzła Kliniczna do biurowca C200 (Stocznia Północna) etap I</t>
  </si>
  <si>
    <t>Trasa rowerowa Śródmieście - Chełm wzdłuż al. Armii Krajowej - cz. 1</t>
  </si>
  <si>
    <t>Gdańsk-Południe: lepszy i szybszy wyjazd z al. Havla - budowa lewoskrętu w kierunku obwodnicy</t>
  </si>
  <si>
    <t>Prosta droga do morza - remont al. Hallera - etap I</t>
  </si>
  <si>
    <t>Odkorkujmy Leśną Górę</t>
  </si>
  <si>
    <t>Droga dojazdowa Dworska - Gedanensis - Chodkiewicza (wzdłuż garaży)</t>
  </si>
  <si>
    <t>Uśmiech ty, uśmiech ja i bezpieczna droga ma - przejścia dla pieszych na ul. Wilanowskiej</t>
  </si>
  <si>
    <t>Pieszo i rowerem bezpiecznie na stadion - naprawa chodnika i poboczy jezdni ul. Narwickiej - cz. 1</t>
  </si>
  <si>
    <t>Poprawa bezpieczeństwa na przejściach dla pieszych (ul. Platynowa)</t>
  </si>
  <si>
    <t>Budowa drogi - Kartuska etap II - kontynuacja</t>
  </si>
  <si>
    <t>Radarowy wyświetlacz prędkości typu "buźka" przed przejściem dla pieszych do SP 43</t>
  </si>
  <si>
    <t>Zmieniamy dzielnicę, sprawdź swoją ulicę (Bergiela, Cedrowa, Porębskiego, Przemyska + zmiany przy szkołach w dzielnicy)</t>
  </si>
  <si>
    <t>Bezpieczeństwo i estetyka - remont chodnika przy Zespole Szkół Sportowych na Żabiance, remont i budowa parkingu przed blokiem Gospody 6 oraz remont parkingu przy skrzyżowaniu ul. Gospody z Pomorską</t>
  </si>
  <si>
    <t>12.2.3.75/WPR/BO2020</t>
  </si>
  <si>
    <t>12.2.3.76/WPR/BO2020</t>
  </si>
  <si>
    <t>12.2.3.77/WPR/BO2020</t>
  </si>
  <si>
    <t>12.2.3.78/WPR/BO2020</t>
  </si>
  <si>
    <t>12.2.3.79/WPR/BO2020</t>
  </si>
  <si>
    <t>12.2.3.80/WPR/BO2020</t>
  </si>
  <si>
    <t>12.2.3.81/WPR/BO2020</t>
  </si>
  <si>
    <t>12.2.3.82/WPR/BO2020</t>
  </si>
  <si>
    <t>12.2.3.83/WPR/BO2020</t>
  </si>
  <si>
    <t>12.2.3.84/WPR/BO2020</t>
  </si>
  <si>
    <t>12.2.3.85/WPR/BO2020</t>
  </si>
  <si>
    <t>12.2.3.86/WPR/BO2020</t>
  </si>
  <si>
    <t>12.2.3.87/WPR/BO2020</t>
  </si>
  <si>
    <t>8.2.4.106/WPR/BO2020</t>
  </si>
  <si>
    <t>8.2.4.107/WPR/BO2020</t>
  </si>
  <si>
    <t>8.2.4.108/WPR/BO2020</t>
  </si>
  <si>
    <t>8.2.4.109/WPR/BO2020</t>
  </si>
  <si>
    <t>8.2.4.110/WPR/BO2020</t>
  </si>
  <si>
    <t>8.2.4.111/WPR/BO2020</t>
  </si>
  <si>
    <t>8.2.4.112/WPR/BO2020</t>
  </si>
  <si>
    <t>8.2.4.113/WPR/BO2020</t>
  </si>
  <si>
    <t>8.2.4.114/WPR/BO2020</t>
  </si>
  <si>
    <t>8.2.4.115/WPR/BO2020</t>
  </si>
  <si>
    <t>8.2.4.116/WPR/BO2020</t>
  </si>
  <si>
    <t>8.2.4.117/WPR/BO2020</t>
  </si>
  <si>
    <t>8.2.4.118/WPR/BO2020</t>
  </si>
  <si>
    <t>8.2.4.119/WPR/BO2020</t>
  </si>
  <si>
    <t>8.2.4.120/WPR/BO2020</t>
  </si>
  <si>
    <t>8.2.4.121/WPR/BO2020</t>
  </si>
  <si>
    <t>8.2.4.122/WPR/BO2020</t>
  </si>
  <si>
    <t>8.2.4.123/WPR/BO2020</t>
  </si>
  <si>
    <t>8.2.4.124/WPR/BO2020</t>
  </si>
  <si>
    <t>8.2.4.125/WPG/RNW/BO2020</t>
  </si>
  <si>
    <t>Tor do gry w bule</t>
  </si>
  <si>
    <t>Ogrody w dzielnicy. Przestrzeń wyobraźni, marzeń i realizacji własnych pomysłów - etap I</t>
  </si>
  <si>
    <t>Kwietny park muzyczny  jako przestrzeń rekreacyjno-edukacyjna służąca integracji mieszkańców dzielnicy Suchanino</t>
  </si>
  <si>
    <t>Zielone tarasy</t>
  </si>
  <si>
    <t>Bieżnia biegowa wokół Orlików na terenie SP nr 8 przy ulicy Dragana oraz skocznia i rzutnia lekkoatletyczna</t>
  </si>
  <si>
    <t>Plac do ćwiczeń kalisteniki / street workoutu</t>
  </si>
  <si>
    <t>5-10-15 plus - przestrzeń rekreacyjna przy Nieborowskiej</t>
  </si>
  <si>
    <t>Nasze marzenie - plac zabaw i sąsiedzkich spotkań - etap I</t>
  </si>
  <si>
    <t>Integracyjny plac zabawowo-rekreacyjny dla dzieci i młodzieży</t>
  </si>
  <si>
    <t>Treningowe place zabaw w dzielnicy Olszynka</t>
  </si>
  <si>
    <t>Huśtawka typu heksagon dedykowana dla dzieci w wieku 6-12 lat</t>
  </si>
  <si>
    <t>Multipark Morena - II Etap</t>
  </si>
  <si>
    <t>Sportowo w zielonej dzielnicy Gdańska 4.0!</t>
  </si>
  <si>
    <t>Dzielnicowy park sportowo-rekreacyjno-wypoczynkowy dla dzieci, młodzieży i dorosłych na Stogach - kontynuacja budowy</t>
  </si>
  <si>
    <t>Przystanek Relaks 2 Aktywna Strzyża - etap I</t>
  </si>
  <si>
    <t>Zagospodarowanie terenu rekreacji i sportu z placem zabaw - projekt - etap I</t>
  </si>
  <si>
    <t>Plac zabaw dla Przedszkola nr 86</t>
  </si>
  <si>
    <t>Boisko do piłki nożnej ze sztuczną nawierzchnią trawiastą</t>
  </si>
  <si>
    <t>Zdrowa Oliwa! Pierwsza tężnia solankowa w Oliwie i wodne zamgławiacze na upalne dni</t>
  </si>
  <si>
    <t>901</t>
  </si>
  <si>
    <t>7.3.4.57/WPR/BO2020</t>
  </si>
  <si>
    <t>7.3.4.58/WPR/BO2020</t>
  </si>
  <si>
    <t>7.3.4.59/WPR/BO2020</t>
  </si>
  <si>
    <t>7.3.4.60/WPR/BO2020</t>
  </si>
  <si>
    <t>7.3.4.61/WPR/BO2020</t>
  </si>
  <si>
    <t>7.3.4.62/WPR/BO2020</t>
  </si>
  <si>
    <t>7.3.4.63/WPR/BO2020</t>
  </si>
  <si>
    <t>7.3.4.64/WPR/BO2020</t>
  </si>
  <si>
    <t>7.3.4.65/WPR/BO2020</t>
  </si>
  <si>
    <t>7.3.4.66/WPR/BO2020</t>
  </si>
  <si>
    <t>7.3.4.67/WPR/BO2020</t>
  </si>
  <si>
    <t>7.3.4.68/WPR/BO2020</t>
  </si>
  <si>
    <t>Oświetlenie schodów terenowych łączących odcinki ul. Kadmowej</t>
  </si>
  <si>
    <t>Oświetlenie schodów i przystanku Suchanino</t>
  </si>
  <si>
    <t>Dokończenie oświetlenia spacerowej alei brzozowej  w lesie w parku nadmorskim im. Ronalda Reagana plus nowe ławki</t>
  </si>
  <si>
    <t>Superścieżka - atrakcyjne zagospodarowanie terenu łączącego górny i dolny taras Aniołek</t>
  </si>
  <si>
    <t>Parking rowerowy przy Morskiej Szkole Podstawowej im. Aleksandra Doby w Gdańsku</t>
  </si>
  <si>
    <t>Psi plac zabaw na Chełmie!</t>
  </si>
  <si>
    <t>Aktywny zbiornik Augustowska II - budowa oświetlenia dla zagospodarowanego terenu wraz z budową linarium</t>
  </si>
  <si>
    <t>Ścieżka wokół zbiornika Kolorowego rejon ulicy Niepołomickiej/Topazowej</t>
  </si>
  <si>
    <t>Park leśny przy ulicy Niedziałkowskiego</t>
  </si>
  <si>
    <t>Park Diany/Heleny - ścieżka zdrowia i wybieg dla psów</t>
  </si>
  <si>
    <t>Sobótkowa polana - leśny plac zabaw, strefa relaksu i tańca na wolnym powietrzu. Miejsce spotkań - etap I</t>
  </si>
  <si>
    <t>2.2.1.19/WGK/BO2020</t>
  </si>
  <si>
    <t>2.2.1.20/WGK/BO2020</t>
  </si>
  <si>
    <t>2.2.1.21/WGK/BO2020</t>
  </si>
  <si>
    <t>Portowe koty - pomóżmy im!</t>
  </si>
  <si>
    <t>Przeróbka - dzielnica przyjazna kotom</t>
  </si>
  <si>
    <t>Wszystko dla Promyka</t>
  </si>
  <si>
    <t>3.2.2.6/WRS-WE/BO2020</t>
  </si>
  <si>
    <t>2360</t>
  </si>
  <si>
    <t>Warsztaty z podstaw programowania i robotyki dla dzieci</t>
  </si>
  <si>
    <t>8.1.3.36/GOS/BO2020</t>
  </si>
  <si>
    <t>8.1.3.37/GOS/BO2020</t>
  </si>
  <si>
    <t>8.1.3.38/GOS/BO2020</t>
  </si>
  <si>
    <t>8.1.3.39/GOS/BO2020</t>
  </si>
  <si>
    <t>8.1.3.40/GOS/BO2020</t>
  </si>
  <si>
    <t>8.1.3.41/GOS/BO2020</t>
  </si>
  <si>
    <t>8.1.3.42/GOS/BO2020</t>
  </si>
  <si>
    <t>8.1.3.43/GOS/BO2020</t>
  </si>
  <si>
    <t>Rodzinna gra terenowa Chełm - zabawa na orientację</t>
  </si>
  <si>
    <t>Rodzinna gra terenowa Jasień - zabawa na orientację</t>
  </si>
  <si>
    <t>Rodzinna gra terenowa Orunia Górna-Gdańsk Południe - zabawa na orientację</t>
  </si>
  <si>
    <t>Rodzinna gra terenowa Osowa - zabawa na orientację</t>
  </si>
  <si>
    <t>Rodzinna gra terenowa Zaspa-Młyniec - zabawa na orientację</t>
  </si>
  <si>
    <t>Zajęcia na świeżym powietrzu w okresie wiosennym, letnim i jesiennym oraz zajęcia na sali gimnastycznej w okresie zimowym w dzielnicy Wrzeszcz Górny</t>
  </si>
  <si>
    <t>Zajęcia sportowe pod chmurką: treningi aktywizujące OPEN i nordic walking - Jasień</t>
  </si>
  <si>
    <t>Zajęcia sportowe pod chmurką: treningi aktywizujące OPEN i nordic walking - Suchanino</t>
  </si>
  <si>
    <t>9.1.1.16/BPK/BO2020</t>
  </si>
  <si>
    <t>9.1.1.17/BPK/BO2020</t>
  </si>
  <si>
    <t>9.1.1.18/BPK/BO2020</t>
  </si>
  <si>
    <t>Seniorzy bliżej kultury</t>
  </si>
  <si>
    <t>Doposażenie biblioteki miejskiej na Chełmie</t>
  </si>
  <si>
    <t>Do zaczytania jeden krok czyli nowe książki dla biblioteki przy Hoene 6 w Gdańsku</t>
  </si>
  <si>
    <t>10.2.4.14/GZDIZ/BO2020</t>
  </si>
  <si>
    <t>10.2.4.15/GZDIZ/BO2020</t>
  </si>
  <si>
    <t>Reprezentacyjny wjazd na Wiszące Ogrody - zielona aleja wzdłuż ulicy Przytulnej</t>
  </si>
  <si>
    <t>Uratujmy Wielką Aleję Lipową!</t>
  </si>
  <si>
    <t>11.1.3.7/WRS-MOPR/BO2020</t>
  </si>
  <si>
    <t>MOPR/ WRS</t>
  </si>
  <si>
    <t>Aqua aerobic dla seniorów</t>
  </si>
  <si>
    <t>12.2.3.88/GZDIZ/BO2020</t>
  </si>
  <si>
    <t>12.2.3.89/GZDIZ/BO2020</t>
  </si>
  <si>
    <t>12.2.3.90/GZDIZ/BO2020</t>
  </si>
  <si>
    <t>12.2.3.91/GZDIZ/BO2020</t>
  </si>
  <si>
    <t>12.2.3.92/GZDIZ/BO2020</t>
  </si>
  <si>
    <t>12.2.3.93/GZDIZ/BO2020</t>
  </si>
  <si>
    <t>Położenie chodnika od ul. Małomiejskiej do miniparku przy ul. Platynowej/Małomiejskiej</t>
  </si>
  <si>
    <t>Lipce i Św. Wojciech - wymiana nawierzchni dróg</t>
  </si>
  <si>
    <t>Remont chodników na Przymorzu Małym</t>
  </si>
  <si>
    <t>Poprawa bezpieczeństwa przedszkolaków na skrzyżowaniu ul. R. Wagnera i J.S. Bacha</t>
  </si>
  <si>
    <t>Bezpieczeństwo pieszych i kierowców - wymiana nawierzchni części ul. Wojskiego położonej na Wzgórzu Mickiewicza - etap I</t>
  </si>
  <si>
    <t>Kontynuacja projektu z Budżetu Obywatelskiego 2018 i 2019: Modernizacja ul. Michałowskiego do ronda pod lasem</t>
  </si>
  <si>
    <t>6.1.2.2/WGK/BO2020</t>
  </si>
  <si>
    <t>6.1.2.3/WGK/BO2020</t>
  </si>
  <si>
    <t>Naprawa dziur w drodze</t>
  </si>
  <si>
    <t>Renowacja placu zabaw z chodnikiem</t>
  </si>
  <si>
    <t>7.3.4.69/GZDIZ/BO2020</t>
  </si>
  <si>
    <t>7.3.4.70/GZDIZ/BO2020</t>
  </si>
  <si>
    <t>Dodatkowe śmietniki, aby wyrzucać psie odchody i dystrybutory woreczków na psie odchody</t>
  </si>
  <si>
    <t>Miejsce do wypoczynku przy Martwej Wiśle</t>
  </si>
  <si>
    <t>POZIOM REALIZACJI ZADAŃ W ROKU 2020</t>
  </si>
  <si>
    <t>Budowa placu zabaw w rejonie zbiornika retencyjnego Jabłoniowa</t>
  </si>
  <si>
    <t>Orunia Górna - Gdańsk Południe</t>
  </si>
  <si>
    <t>Projekt ogólnomiejski</t>
  </si>
  <si>
    <t>Aniołki</t>
  </si>
  <si>
    <t>Wyspa
Sobieszewska</t>
  </si>
  <si>
    <t xml:space="preserve">Orunia Górna - Gdańsk Południe </t>
  </si>
  <si>
    <t>4210
4300</t>
  </si>
  <si>
    <t>z zakresu nieruchomości i gospodarki mieszkaniowej w ramach Budżetu Obywatelskiego</t>
  </si>
  <si>
    <t>XV</t>
  </si>
  <si>
    <t>60015 
60016</t>
  </si>
  <si>
    <t>Wojewódzka i Miejska Biblioteka Publiczna w Gdańsku</t>
  </si>
  <si>
    <t>Firma Usługowo-Produkcyjno-Handlowa DETAL-PLAN</t>
  </si>
  <si>
    <t>prace projektowe zakończone 31.12.2019/
roboty budowlane 29.05.2020</t>
  </si>
  <si>
    <t>Witold Cygert, Wygoda Sierakowska</t>
  </si>
  <si>
    <t>-</t>
  </si>
  <si>
    <t>Lehmann sp. z o.o.</t>
  </si>
  <si>
    <t>prace projektowe 04.03.2020/
roboty budowlane 28.05.2020</t>
  </si>
  <si>
    <t>20.01.2020
18.02.2020</t>
  </si>
  <si>
    <t>Drogomet Sp. z o.o., Gdańsk</t>
  </si>
  <si>
    <t>MAREL Marcin Szczęsny</t>
  </si>
  <si>
    <t>ELSIK Sp. z o.o. Żukowo</t>
  </si>
  <si>
    <t>29.06.219</t>
  </si>
  <si>
    <t>Zakład Budowlany Rafał Lehmann, Kiełpino</t>
  </si>
  <si>
    <t xml:space="preserve">Trwa realizacja zadania. </t>
  </si>
  <si>
    <t>Archiformacja Pracownia Architektoniczna Środa Wlkp.</t>
  </si>
  <si>
    <t xml:space="preserve">Zadanie częściowo zrealizowane w 2019 r. Kolejny etap realizacji uzależniony od możliwości wykonania prac związanych z energetyką. </t>
  </si>
  <si>
    <t xml:space="preserve">Trwa opracowanie dokumentacji projektowej. </t>
  </si>
  <si>
    <t>WRS</t>
  </si>
  <si>
    <t xml:space="preserve">Zadanie podzielono na 2 części. W realizacji - remont schodów. Przekazano dokumentację do Biura Zamówień Publicznych w celu ogłoszenia zamówienia dotyczącego oświetlenia. Brak możliwości realizacji monitoringu (działka spółdzielni). </t>
  </si>
  <si>
    <t>2.2.1.21/WPR/BO2020</t>
  </si>
  <si>
    <t xml:space="preserve">Trwają przygotowania do przetargu na roboty budowlane. </t>
  </si>
  <si>
    <t>Drogomet Sp.. Z o.o., Gdańsk</t>
  </si>
  <si>
    <t>FBSERWIS SA/ JULIAN FHUO Krzysztof Dymura/ Przedsiębiorstwo Wielobranżowe NIWELETA</t>
  </si>
  <si>
    <t>Lehmann Sp. z o.o.</t>
  </si>
  <si>
    <t>TRAKT Sp. z o.o. Gdańsk</t>
  </si>
  <si>
    <t xml:space="preserve">Zadanie zrealizowano. </t>
  </si>
  <si>
    <t xml:space="preserve">Zadanie ma być realizowane w porozumieniu z GIWK - z uwagi na przebudowę sieci wodociągowej oraz remont i modernizację chodników przy ul. Jacka Soplicy. </t>
  </si>
  <si>
    <t xml:space="preserve">Trwają przygotowania do zapytania ofertowego na roboty budowlane. Trwa procedura odlesienia działki. </t>
  </si>
  <si>
    <t xml:space="preserve">Niweleta Adam Linko </t>
  </si>
  <si>
    <t>XVI</t>
  </si>
  <si>
    <t>115.</t>
  </si>
  <si>
    <t>Stowarzyszenie kultury fizycznej Bractwo Przygody Almanak</t>
  </si>
  <si>
    <t>Aleksandra Winiarska</t>
  </si>
  <si>
    <t>Get Active Łukasz Marszałkowski</t>
  </si>
  <si>
    <t>SUEZ PÓŁNOC, Gdańsk</t>
  </si>
  <si>
    <t>WŚ</t>
  </si>
  <si>
    <t>Gdańsk - tu oddycham. System czujników jakości powietrza w każdej dzielnicy</t>
  </si>
  <si>
    <t>12.2.3.62/WPR/BO2019</t>
  </si>
  <si>
    <t>12.2.3.63/WPR/BO2019</t>
  </si>
  <si>
    <t>60015</t>
  </si>
  <si>
    <t>Gdańsk - Południe: lepszy i szybszy wyjazd z al. Havla w kierunku al. Armii Krajowej - budowa drugiego prawoskrętu</t>
  </si>
  <si>
    <t>Dojazd do ul. Worcella 21, 23, 25 oraz ul. Bitwy pod Lenino 1 i chodnik wzdłuż ul. Worcella 25</t>
  </si>
  <si>
    <t>GN/WPR</t>
  </si>
  <si>
    <t>60016</t>
  </si>
  <si>
    <t>12.2.3.68/WPR/BO2019</t>
  </si>
  <si>
    <t>Osowskie chodniki</t>
  </si>
  <si>
    <t>12.2.3.71/WPR/BO2019</t>
  </si>
  <si>
    <t>Budowa wewnętrznej drogi osiedlowej - etap I - na działce 222/83 obręb 226101_1.0077,77 KW GD1G/00248346/0</t>
  </si>
  <si>
    <t>12.2.3.73/WPR/BO2019</t>
  </si>
  <si>
    <t>Remont nawierzchni ul. Startowej</t>
  </si>
  <si>
    <t>7.3.4.45/WPR/BO2018</t>
  </si>
  <si>
    <t>Osowski deptak 2.0 - miejsce spacerów i spotkań</t>
  </si>
  <si>
    <t>7.3.4.48/WPR/BO2019</t>
  </si>
  <si>
    <t>Zielony skwer wypoczynkowy zamiast starego chodnika przy ul. Krasickiego</t>
  </si>
  <si>
    <t>92601</t>
  </si>
  <si>
    <t>8.1.7.1/WPR/BO2019</t>
  </si>
  <si>
    <t>Boisko wielofunkcyjne między pętlą tramwajową Łostowice - Świętokrzyska a zbiornikiem retencyjnym "Augustowska" (Orunia Górna)</t>
  </si>
  <si>
    <t>8.2.4.76/WPR/BO2018</t>
  </si>
  <si>
    <t>Przystanek: Aktywne rodzinki z Olszynki</t>
  </si>
  <si>
    <t>8.2.4.89/WPR/BO2019</t>
  </si>
  <si>
    <t>Zbiornik Jabłoniowa - ścieżka rekreacyjna (rolkowo-biegowo-piesza) wokół zbiornika retencyjnego</t>
  </si>
  <si>
    <t xml:space="preserve">Jasień </t>
  </si>
  <si>
    <t>8.2.4.92/WPR/BO2019</t>
  </si>
  <si>
    <t>Skwer Bajki - strefa rekreacyjno-sportowa - etap II</t>
  </si>
  <si>
    <t>630</t>
  </si>
  <si>
    <t>63095</t>
  </si>
  <si>
    <t>8.2.4.94/WPR/BO2019</t>
  </si>
  <si>
    <t>IV etap rewitalizacji Parku Św. Barbary</t>
  </si>
  <si>
    <t>8.2.4.99/WPR/BO2019</t>
  </si>
  <si>
    <t>Modernizacja i zagospodarowanie terenów rekreacyjnych w Letnicy</t>
  </si>
  <si>
    <t>Szkoła Pływania PŁYWAK Piotr Filipczuk, Gdańsk</t>
  </si>
  <si>
    <t>125.</t>
  </si>
  <si>
    <t>126.</t>
  </si>
  <si>
    <t>127.</t>
  </si>
  <si>
    <t>128.</t>
  </si>
  <si>
    <t>129.</t>
  </si>
  <si>
    <t>130.</t>
  </si>
  <si>
    <t>131.</t>
  </si>
  <si>
    <t>132.</t>
  </si>
  <si>
    <t>133.</t>
  </si>
  <si>
    <t>134.</t>
  </si>
  <si>
    <t>135.</t>
  </si>
  <si>
    <t>136.</t>
  </si>
  <si>
    <t>137.</t>
  </si>
  <si>
    <t>138.</t>
  </si>
  <si>
    <t xml:space="preserve">Podpisano umowę na projekt. Trwa realizacja (w związku z brakiem możliwości realizacji inwestycji na wskazanej we wniosku działce wybrano uzgodnioną z wnioskodawcą lokalizację zastępczą). </t>
  </si>
  <si>
    <t>20.02.2020</t>
  </si>
  <si>
    <t>20.09.2019/
18.10.2019</t>
  </si>
  <si>
    <t>SAFEROAD KABEX Sp. z o.o</t>
  </si>
  <si>
    <t xml:space="preserve">Nadzory autorskie. </t>
  </si>
  <si>
    <t>Mariusz Gruchała, Gdańsk</t>
  </si>
  <si>
    <t>17.01.2020</t>
  </si>
  <si>
    <t>WT Bonsai, Gdańsk</t>
  </si>
  <si>
    <t>27.02.2019</t>
  </si>
  <si>
    <t>30.03.2020</t>
  </si>
  <si>
    <t>GRIMA ARCHITEKTURA I KRAJOBRAZ SP. Z O.O., Warszawa</t>
  </si>
  <si>
    <t>31.08.2020</t>
  </si>
  <si>
    <t>26.11.2019 - Łabędzia, 03.12.2019 - Kiełpinek</t>
  </si>
  <si>
    <t>17.12.2019 - Łabędzia, 24.12.2019 - Kiełpinek</t>
  </si>
  <si>
    <t>02.03.2020 - Augustowski</t>
  </si>
  <si>
    <t>Piotr Wojczal, Gdańsk</t>
  </si>
  <si>
    <t xml:space="preserve">Trwa realizacja zadania w formule zaprojektuj i wybuduj. </t>
  </si>
  <si>
    <t>Bellsport, Bytom</t>
  </si>
  <si>
    <t>Przekazano dokumentację do Biura Zamówień Publicznych w celu ogłoszenia przetargu na roboty budowlane.</t>
  </si>
  <si>
    <t>11.10.2019</t>
  </si>
  <si>
    <t xml:space="preserve">Ogłoszono przetarg na roboty budowlane. Podpisano umowę z wykonawcą. Trwa realizacja zadania. </t>
  </si>
  <si>
    <t>Ze względu na planowaną inwestycję Gdańskiej Infrastruktury Wodno-Kanalizacyjnej w miejscu zadania jego realizacja zostanie powierzona GIWK.</t>
  </si>
  <si>
    <t>2020-02-20 
2020-03-29</t>
  </si>
  <si>
    <t xml:space="preserve">
2020-03-29</t>
  </si>
  <si>
    <t>GRUPA 4 S.C.</t>
  </si>
  <si>
    <t xml:space="preserve">Trwa rozpoznawanie możliwości realizacji zadania. </t>
  </si>
  <si>
    <t>GN / WGK</t>
  </si>
  <si>
    <t>31.03.2020</t>
  </si>
  <si>
    <t>DOMUS S.C. 
SIENAWSKI &amp;
SIENIAWSKI</t>
  </si>
  <si>
    <t>24.07.2020</t>
  </si>
  <si>
    <t xml:space="preserve">Ogłoszono przetarg na realizację zadania. Podpisano umowę z wykonawcą. Gra została zrealizowana w marcu 2020 r. </t>
  </si>
  <si>
    <t xml:space="preserve">Zakupiono książki i prasę popularnonaukową. </t>
  </si>
  <si>
    <t>10.1.3.2/WŚ/BO2019</t>
  </si>
  <si>
    <t>SECURION Jerzy Godziszewski</t>
  </si>
  <si>
    <t>31.12.2020</t>
  </si>
  <si>
    <t>31.12.2021</t>
  </si>
  <si>
    <t xml:space="preserve">Realizacja zadania podzielona na 2 części: ścianka wspinaczkowa na terenie szkoły i prace na ul. Tobiasza. Ogłoszono przetarg na roboty budowlane na realizację części pierwszej - ścianka wspinaczkowa, podpisano umowę z wykonawcą, trwa realizacja. </t>
  </si>
  <si>
    <t>Automix Energa Sp. z o.o.</t>
  </si>
  <si>
    <t xml:space="preserve">Przygotowania do zapytania ofertowego na projekt zostały wstrzymane (teren spółdzielni).  </t>
  </si>
  <si>
    <t xml:space="preserve">Przekazano dokumentację do Biura Zamówień Publicznych celem ogłoszenia przetargu na roboty budowlane.  </t>
  </si>
  <si>
    <t>TORAKOL Koszczały</t>
  </si>
  <si>
    <t>Active Line Marcin Taczalski</t>
  </si>
  <si>
    <t>PSBUD Grudziądz</t>
  </si>
  <si>
    <t>Bullait Andrzej Ciuchta</t>
  </si>
  <si>
    <t>Przedsiębiorstwo Inżynieryjno-Projektowe ÓSEMKA Iława</t>
  </si>
  <si>
    <t xml:space="preserve">Ogłoszono przetarg na projekt. Trwa opracowanie dokumentacji projektowej. </t>
  </si>
  <si>
    <t>PROINWESTA Anna Waniewska, Gdańsk</t>
  </si>
  <si>
    <t xml:space="preserve">Ogłoszono przetarg na projekt. Podpisano umowę, trwa opracowywanie dokumentacji projektowej. </t>
  </si>
  <si>
    <t>Jotel Sp. z o.o.</t>
  </si>
  <si>
    <t xml:space="preserve">2020-03-19 
2020-04-21 </t>
  </si>
  <si>
    <t>Lecznica Weterynaryjna Zwierzyniec II; 
Eminent Paweł Statucki</t>
  </si>
  <si>
    <t xml:space="preserve">Ogłoszono przetarg na usługi weterynaryjne. 
Ogłoszono przetarg na dostawę karmy. 
Podpisano umowy z wykonawcami. </t>
  </si>
  <si>
    <t>Z uwagi na na konieczność wykonania remontu sieci wodociągowo - gazowej, zadanie planowane będzie do realizacji w 2021 r. w koordynacji z gestorami.</t>
  </si>
  <si>
    <t>19.05.2020</t>
  </si>
  <si>
    <t>PBH Jumara Sp. z o.o.</t>
  </si>
  <si>
    <t xml:space="preserve">Ogłoszono przetarg na roboty budowlane. Wybrano wykonawcę. Trwa realizacja. </t>
  </si>
  <si>
    <t xml:space="preserve">Ogłoszono przetarg na projekt. Wybrano wykonawcę. Trwa opracowywanie dokumentacji. </t>
  </si>
  <si>
    <t>LandCom Projekt, Warszawa</t>
  </si>
  <si>
    <t xml:space="preserve">Ogłoszono zapytanie ofertowe na projekt. Podpisano umowę z wykonawcą. Trwa opracowywanie dokumentacji. </t>
  </si>
  <si>
    <t>Active Line Marcin Traczyk</t>
  </si>
  <si>
    <t>Adam Linko Niweleta</t>
  </si>
  <si>
    <t>Ogłoszono przetarg na roboty budowlane. Podpisano umowę z wykonawcą. Trwa realizacja zadania.</t>
  </si>
  <si>
    <t>Mizan Sławomir Ossowski</t>
  </si>
  <si>
    <t>Hydro Mag Sp. z o.o. Garcz</t>
  </si>
  <si>
    <t xml:space="preserve">Ogłoszono przetarg na projekt. Podpisano umowę z wykonawcą. Trwa opracowywanie dokumentacji. </t>
  </si>
  <si>
    <t xml:space="preserve">Ogłoszono przetarg w formule "zaprojektuj i wybuduj".  Podpisano umowę z wykonawcą. Trwa realizacja. </t>
  </si>
  <si>
    <t>Drogomet sp. z o.o., Gdańsk</t>
  </si>
  <si>
    <t>INDOM Mieczysław Tkaczyk</t>
  </si>
  <si>
    <t>MG Invent Mariusz Gruchała</t>
  </si>
  <si>
    <t xml:space="preserve">Ogłoszono przetarg na projekt. Podpisano umowę, trwa opracowywanie dokumentacji projektowej.  </t>
  </si>
  <si>
    <t>DROGOMET SP. Z O.O., GDAŃSK</t>
  </si>
  <si>
    <t xml:space="preserve">Zadanie zostało zrealizowane. W maju odbył się odbiór końcowy robót budowlanych.
</t>
  </si>
  <si>
    <t>10.2.4.11/GZDIZ/BO2019</t>
  </si>
  <si>
    <t>Zielona przyszłość - Jasień - Zielony Staw</t>
  </si>
  <si>
    <t>139.</t>
  </si>
  <si>
    <t>WPRD GRAVEL Sp. z o.o., Gdańsk</t>
  </si>
  <si>
    <t>Saferod Kabex Sp. z o.o. , Gdańsk</t>
  </si>
  <si>
    <t>4110
4120
4170
4210
4300</t>
  </si>
  <si>
    <t xml:space="preserve">Zadanie zrealizowano. Przyjęto aparat USG oraz aparat do laseroterapii. </t>
  </si>
  <si>
    <t xml:space="preserve">Ogłoszono przetarg na usługi weterynaryjne. 
Ogłoszono przetarg na dostawę karmy. 
Podpisano umowy z wykonawcami. 
</t>
  </si>
  <si>
    <t>Trakt Sp. z o.o. Sp.K., Gdańsk</t>
  </si>
  <si>
    <t>Ogłoszono przetarg na realizację zadania. Podpisano umowę z wykonawcą. Gra została zrealizowana w czerwcu 2020 roku.</t>
  </si>
  <si>
    <t xml:space="preserve">Podpisano umowy na realizację zadań "Bezpieczeństwo i monitoring dzielnicy Brzeźno" oraz "Bezpieczna kładka - monitoring" dotyczących rozbudowy systemu miejskiego monitoringu wizyjnego. Trwa realizacja zadania. </t>
  </si>
  <si>
    <t>Elsik Sp. z o.o., Żukowo</t>
  </si>
  <si>
    <t xml:space="preserve">Zadanie zrealizowano.  </t>
  </si>
  <si>
    <t>01.06.2020 linarium</t>
  </si>
  <si>
    <t>Niweleta, Bąkowo - linarium</t>
  </si>
  <si>
    <t>01.11.2020 linarium</t>
  </si>
  <si>
    <t>MHB Sp. z o.o., Gdynia</t>
  </si>
  <si>
    <t>Aspergo Maciej Dziechciński, Bojano</t>
  </si>
  <si>
    <t>Witold Cygert, Wygoda Sierakowska - Azaliowa</t>
  </si>
  <si>
    <t>30.06.2020 Azaliowa</t>
  </si>
  <si>
    <t>30.09.2020 Azaliowa</t>
  </si>
  <si>
    <t xml:space="preserve">Ogłoszono przetarg na roboty budowlane - trwa realizacja zadania (Azaliowa). 
Przekazano dokumentację do Biura Zamówień Publicznych w celu ogłoszenia przetargu na roboty budowlane pozostałych dwóch części zadania. </t>
  </si>
  <si>
    <t>04.06.2020 - Augustowski</t>
  </si>
  <si>
    <t>04.10.2020 - Augustowski</t>
  </si>
  <si>
    <t>Aspergo, Bojano - Augustowski</t>
  </si>
  <si>
    <t>11.05.2020
15.06.2020</t>
  </si>
  <si>
    <t>11.08.2020 cz. 1 
15.09.2020 cz. 2, 3</t>
  </si>
  <si>
    <t>Przekazano dokumentację do Biura Zamówień Publicznych celem ogłoszenia przetargu na roboty budowlane. Podpisano umowę na realizację cz. 1 oraz 2 i 3. Trwa realizacja.</t>
  </si>
  <si>
    <t>MJM-BUD Sp z o.o. Sp. K. , Pionki</t>
  </si>
  <si>
    <t xml:space="preserve">Trwa realizacja zadania.  </t>
  </si>
  <si>
    <t xml:space="preserve">Zadanie podzielone na 3 części. Trwa realizacja dwóch zadań w formule "zaprojektuj i wybuduj". Przekazano dokumentację do Biura Zamówień Publicznych celem ogłoszenia przetargu na roboty budowlane pozostałej części zadania. </t>
  </si>
  <si>
    <t>1MOVE Sp. z o.o., Gdańsk</t>
  </si>
  <si>
    <t xml:space="preserve">Trwa opracowywanie dokumentacji projektowej. </t>
  </si>
  <si>
    <t>23.09.2020
23.12.2020</t>
  </si>
  <si>
    <t xml:space="preserve">Ogłoszono przetarg w formule "zaprojektuj i wybuduj". Podpisano umowę z wykonawcą. Trwa realizacja zadania.  </t>
  </si>
  <si>
    <t>Witold Cygert Gowidlino</t>
  </si>
  <si>
    <t xml:space="preserve">Ogłoszono przetarg na roboty budowlane.  Podpisano umowę z wykonawcą. Trwa realizacja. </t>
  </si>
  <si>
    <t>LandAR Projects Sp. z o.o., Warszawa</t>
  </si>
  <si>
    <t>IE Jacek Rojek, Gdynia</t>
  </si>
  <si>
    <t xml:space="preserve">Ogłoszono przetarg na roboty budowlane. Podpisano umowę z wykonawcą. Trwa realizacja. </t>
  </si>
  <si>
    <t>APIS Polska SP. z o.o. - cz.1 
Niweleta Adam Linko cz.2, 3</t>
  </si>
  <si>
    <t xml:space="preserve">Trwają ustalenia w zakresie realizacji zadania. </t>
  </si>
  <si>
    <t>Ogłoszono przetarg na realizację zadania. Podpisano umowę z wykonawcą. Gra została zrealizowana w lipcu 2020 roku.</t>
  </si>
  <si>
    <t xml:space="preserve">Wykonano chodnik z płyt betonowych, obramowany obrzeżami betonowymi. Zadanie zrealizowano. </t>
  </si>
  <si>
    <t xml:space="preserve">Położono chodnik z kostki betonowej. </t>
  </si>
  <si>
    <t>Poszerzono chodnik kostką betonową, obramowany obrzeżami betonowymi i krawężnikami, zamontowano 4 słupki blokujące oraz oznaczono przejście dla pieszych oraz linię  krawędziową ciągłą.</t>
  </si>
  <si>
    <t>Wymieniono istniejącą nawierzchnię bitumiczną na dwóch odcinkach.</t>
  </si>
  <si>
    <t>Zadanie podzielono na etapy. Trwa realizacja ostatniej części - prace przy SP 24. Aneks do umowy.</t>
  </si>
  <si>
    <t>Troads Tomasz Pokładek, Gdańsk</t>
  </si>
  <si>
    <t xml:space="preserve">Opracowano dokumentację projektową. Przekazano dokumentację do Biura Zamówień Publicznych celem ogłoszenia przetargu na roboty budowlane. </t>
  </si>
  <si>
    <t>Przekazano dokumentację do Biura Zamówień Publicznych celem ogłoszenia przetargu na roboty budowlane. Podpisano umowę z wykonawcą. Trwa realizacja.</t>
  </si>
  <si>
    <t xml:space="preserve">09.04.2020 - cz.3,2
</t>
  </si>
  <si>
    <t xml:space="preserve">17.04.2020 - cz.3,2
</t>
  </si>
  <si>
    <t>17.09.2020
17.12.2020 
- cz.3,2</t>
  </si>
  <si>
    <t>Rafal Lehmann</t>
  </si>
  <si>
    <t>Trwają przygotowania dokumentacji do Biura Zamówień Publicznych celem ogłoszenia przetargu na projekt.</t>
  </si>
  <si>
    <t>MW Pracownia Projektowa, Gdynia</t>
  </si>
  <si>
    <t>Trwają prace nad projektem dokumentacji wykonawczej utwardzenia nawierzchni gruntowej jezdni ul. Inspektorskiej oraz utwardzenia nawierzchni jezdni zlokalizowanej w pasie drogowym ul. Trakt Św. Wojciecha. Realizacja zadania w 2021 r.</t>
  </si>
  <si>
    <t xml:space="preserve">Zadanie zrealizowano. Zajęcia odbywały się w lipcu i sierpniu. </t>
  </si>
  <si>
    <t xml:space="preserve">Opracowano projekt dokumentacji wykonawczej na realizację zadania - poprawa stanu technicznego nawierzchni jezdni  al. Hallera. Realizacja zadania przewidziana w 2021 r. </t>
  </si>
  <si>
    <t xml:space="preserve">Po wskazaniu przez wnioskodawcę lokalizacji, ustawiono łącznie 9 szt. koszy betonowych. </t>
  </si>
  <si>
    <t>Przygotowano listę zamówień na ławki. Zakup ławek do tego zamówienia nastąpi we wspólnym zamówieniu z zakupem ławek na wniosek Rad Dzielnic. Przewidziany termin realizacji zadania IV kwartał 2020 r.</t>
  </si>
  <si>
    <t xml:space="preserve">Po konsultacjach z wnioskodawcą przygotowano koncepcję nasadzeń drzew i krzewów od skrzyżowania z ul. Kartuską aż do skrzyżowania z ul. Sympatyczną. Projekt został skierowany do akceptacji. Po korekcie projektu i ostatecznej akceptacji przez autora wniosku, nastąpi jego realizacja. </t>
  </si>
  <si>
    <t>Rozpoczęto prace nad projektem dokumentacji wykonawczej na realizacje zadania zastąpienia istniejącej jezdni wykonanej z prefabrykowanych elementów betonowych nawierzchni na bitumiczną, na odcinku od ul. Norblina do budynku nr 47, który będzie podstawą do ogłoszenia przetargu. Zadanie planowane do realizacji w 2021 r</t>
  </si>
  <si>
    <t xml:space="preserve">Ze względu na sytuację epidemiologiczną w pierwszym półroczu projekt nie był realizowany. W związku z ponownym otwarciem teatrów prowadzone są ustalenia dotyczące możliwości dokonania rezerwacji grupowych w Teatrze Wybrzeże i Operze Bałtyckiej oraz jesiennego repertuaru obu instytucji. Jeżeli sytuacja epidemiologiczna nie ulegnie pogorszeniu, projekt będzie realizowany w drugim półroczu 2020 r. </t>
  </si>
  <si>
    <t xml:space="preserve">Trwa realizacja zadania. Została podpisana umowa na druk książek pt. "Zwierzaki to nie pluszaki". Ogłoszono przetarg na zakup karmy. Podpisano umowę na dostawę wiat drewnianych. Podpisano umowę na prowadzenie fizykoterapii przy użyciu aparatu do laseroretapii.  </t>
  </si>
  <si>
    <t>Zadanie zostało zrealizowane. W lipcu odbył się odbiór robót budowlanych.</t>
  </si>
  <si>
    <t xml:space="preserve">Wykonawca złożył dokumentację projektową wraz z wnioskiem zgłoszenia robót budowlanych do Wydziału Urbanistyki i Architektury w celu otrzymania decyzji. </t>
  </si>
  <si>
    <t xml:space="preserve">W ramach zadania planuje się zainstalowanie  niereferencyjnych czujników pomiarowych pyłu PM 10 i PM 2,5 - po jednym w każdej dzielnicy Gdańska. Przygotowana została dokumentacja do ogłoszenia zamówienia publicznego na realizację usługi. </t>
  </si>
  <si>
    <t>Ogłoszono przetarg na realizację zadania. Podpisano umowę z wykonawcą. Gra została zrealizowana w sierpniu 2020 roku.</t>
  </si>
  <si>
    <t xml:space="preserve">Ogłoszono przetarg na realizację zadania. Podpisano umowę z wykonawcą. W maju rozpoczęła się realizacja zajęć online, zrealizowano 5 zajęć. W czerwcu zrealizowano 8 zajęć, w lipcu 9, w sierpniu 7. </t>
  </si>
  <si>
    <t>Ogłoszono przetarg na realizację zadania. Podpisano umowę z wykonawcą. Zrealizowano zajęcia online - w  kwietniu 2, w maju 2. W czerwcu zrealizowano 7 zajęć, w lipcu 9, w sierpniu 9.</t>
  </si>
  <si>
    <t>Ogłoszono przetarg na realizację zadania. Podpisano umowę z wykonawcą. Zrealizowano zajęcia online - w  kwietniu 2, w maju 3. W czerwcu zrealizowano 8 zajęć, w lipcu 9, w sierpniu 9.</t>
  </si>
  <si>
    <t xml:space="preserve">Zakupiono książki i audiobooki, zrealizowano stanowisko komputerowe z pełnym oprogramowaniem, monitor, głośniki, słuchawki oraz zakupiono dwa tablety ze słuchawkami. Wykonana została lada do obsługi. Zadanie zrealizowano. </t>
  </si>
  <si>
    <t>Przewidziano montaż płotków ochronnych w okresie zimowym 2020/2021 wzdłuż szpalerów drzew w pasie al. Zwycięstwa.</t>
  </si>
  <si>
    <t>Przygotowano propozycję projektową stworzenia strefy izolacyjnej od ruchu drogowego poprzez nasadzenia drzew i krzewów, która konsultowana była  z wnioskodawcą. Wypracowano wspólne stanowisko odnośnie zagospodarowania terenu z ograniczeniem do nasadzeń drzew, krzewów ozobnych, traw i założenia łąki kwietnej oraz wyposażenie terenu w domki dla owadów. Przewidziany termin realizacji zadania to IV kwartał 2020 r.</t>
  </si>
  <si>
    <t>gn 6261 zł</t>
  </si>
  <si>
    <t>bi</t>
  </si>
  <si>
    <t xml:space="preserve">Ogłoszono ponowny przetarg na roboty budowlane z ograniczeniem zakresu prac. Wybrano wykonawcę. </t>
  </si>
  <si>
    <t xml:space="preserve">Zadanie realizowane w formule zaprojektuj i wybuduj. Podpisano aneks do umowy. Trwają odbiory. </t>
  </si>
  <si>
    <t>29.05.2020 
aneks</t>
  </si>
  <si>
    <t>Elbudrem, Gdańsk</t>
  </si>
  <si>
    <t xml:space="preserve">Wybrano wykonawcę robót budowlanych. Trwa realizacja. </t>
  </si>
  <si>
    <t xml:space="preserve">
Hydro-MAG</t>
  </si>
  <si>
    <t xml:space="preserve">Zadanie podzielone na trzy części. Trwa realizacja dwóch z nich, na ostatnie trwa uzyskiwanie pozwoleń.   </t>
  </si>
  <si>
    <t xml:space="preserve">Zadanie podzielone na trzy części. Na dwa zadania zostało wydane uzgodnienie przez  GZDIZ, trzecie - oczekiwanie na decyzję. Został złożony wniosek do ZUD (Zespołu Uzgodnień Dokumentacji Projektowej).   </t>
  </si>
  <si>
    <t xml:space="preserve">Opracowano dokumentację projektową. Trwa przygotowanie dokumentacji do Biura Zamówień Publicznych celem ogłoszenia przetargu na roboty budowlane. </t>
  </si>
  <si>
    <t xml:space="preserve">Zadanie podzielono na części - zrealizowano  pierwszą, trwa realizacja kolejnej. </t>
  </si>
  <si>
    <t>14.02.2020 ścianka wspinaczkowa</t>
  </si>
  <si>
    <t>02.03.2020 
ścianka wspinaczkowa</t>
  </si>
  <si>
    <t>22.08.2020 aneks terminowy - ścianka wspinaczkowa</t>
  </si>
  <si>
    <t>Podpisano umowę na projekt. Trwa opracowywanie dokumentacji. Podpisano aneks terminowy.</t>
  </si>
  <si>
    <t xml:space="preserve">Podpisano umowę na projekt. Trwa opracowywanie dokumentacji. Procedowane jest przesunięcie terminu realizacji. </t>
  </si>
  <si>
    <t xml:space="preserve">Zadanie podzielono na 4 części. Trwa opracowywanie dokumentacji projektowej cz. 1,2, 3. Trwa realizacja cz. 4. 
</t>
  </si>
  <si>
    <t>Elsik sp. z o.o., Żukowo</t>
  </si>
  <si>
    <t>Przekazano dokumentację do Biura Zamówień Publicznych celem ogłoszenia zapytania na projekt. Procedowane jest podpisanie umowy.</t>
  </si>
  <si>
    <t xml:space="preserve">Zrealizowano etap związany z wybudowaniem boiska. Podpisano umowę na realizację oświetlenia, trwa realizacja. </t>
  </si>
  <si>
    <t xml:space="preserve">Skierowano pismo do Referatu Partycypacji Społecznej i Rad Dzielnic oraz do WPR dotyczące braku możliwości realizacji. Trwają uzgodnienia dotyczące zmiany zakresu prac. </t>
  </si>
  <si>
    <t xml:space="preserve">Zadanie podzielono na dwie części. Unieważniono przetarg na roboty budowlane z uwagi na brak ofert jednej części oraz przekroczenie kwoty drugiej. </t>
  </si>
  <si>
    <t xml:space="preserve">Przekazano do Biura Zamówień Publicznych celem ogłoszenia przetargu na roboty budowlane. Wybrano wykonawcę. </t>
  </si>
  <si>
    <t xml:space="preserve">Opracowano dokumentację projektową. Trwają uzgodnienia i przygotowania do przetargu na roboty budowlane. </t>
  </si>
  <si>
    <t>Zadanie składa się z 5 zadań (5 zbiorników). Trwa  realizacja.</t>
  </si>
  <si>
    <t xml:space="preserve">Ogłoszono przetarg na roboty budowlane.  Wybrano wykonawcę. Trwa realizacja. </t>
  </si>
  <si>
    <t>Opracowano dokumentację projektową.</t>
  </si>
  <si>
    <t>00.00.0000</t>
  </si>
  <si>
    <t xml:space="preserve">Trwają uzgodnienia projektu i przygotowania do przetargu na roboty budowlane. </t>
  </si>
  <si>
    <t>FHU Woj-Bud Mieczysław Wojdyła, Chwaszczyno</t>
  </si>
  <si>
    <t xml:space="preserve">Ogłoszono przetarg na roboty budowlane (kanalizacja deszczowa). Podpisano umowę z wykonawcą. Trwa realizacja. </t>
  </si>
  <si>
    <t xml:space="preserve">Podpisano umowę z wykonawcą. Zadanie zrealizowano w formule "zaprojektuj i wybuduj". </t>
  </si>
  <si>
    <t xml:space="preserve">Ogłoszono przetarg na roboty budowlane. Podpisano umowę z wykonawcą. Zadanie zrealizowano. </t>
  </si>
  <si>
    <t xml:space="preserve">Brak zgody Pomorskiego Wojewódzkiego Konserwatora Zabytków  - trwa procedura wpisywania parku do rejestru zabytków. </t>
  </si>
  <si>
    <t xml:space="preserve">Opracowano program funkcjonalno - użytkowy dla zadania. Realizacja planowana w formule zaprojektuj i wybuduj. </t>
  </si>
  <si>
    <t xml:space="preserve">Ogłoszono przetarg na projekt. Podpisano umowę, trwa opracowywanie dokumentacji projektowej. Aneks terminowy. </t>
  </si>
  <si>
    <t xml:space="preserve">Trwają ponowne przygotowania do przekazania materiałów do  Biura Zamówień Publicznych w celu ogłoszenia przetargu na roboty budowlane. </t>
  </si>
  <si>
    <r>
      <rPr>
        <sz val="10"/>
        <rFont val="Calibri"/>
        <family val="2"/>
        <charset val="238"/>
      </rPr>
      <t>Przekazano dokumentację do Biura Zamówień Publicznych celem ogłoszenia przetargu na roboty budowlane.</t>
    </r>
    <r>
      <rPr>
        <sz val="10"/>
        <color theme="9"/>
        <rFont val="Calibri"/>
        <family val="2"/>
        <charset val="238"/>
      </rPr>
      <t xml:space="preserve"> </t>
    </r>
    <r>
      <rPr>
        <sz val="10"/>
        <color rgb="FFFF0000"/>
        <rFont val="Calibri"/>
        <family val="2"/>
        <charset val="238"/>
      </rPr>
      <t xml:space="preserve">Trwa realizacja. </t>
    </r>
  </si>
  <si>
    <t xml:space="preserve">Przekazano dokumentację do Biura Zamówień Publicznych w celu ogłoszenia przetargu na roboty budowlane. Ogłoszono przetarg. Trwa analiza. </t>
  </si>
  <si>
    <t>na koniec sierpnia 2020r.</t>
  </si>
  <si>
    <t>Kosmed sp. z o.o.,  
Astar sp. z o.o. S.k.</t>
  </si>
  <si>
    <t xml:space="preserve">Zadanie zrealizowano w formule zaprojektuj i wybuduj - plac zabaw. Do realizacji pozostało wykonanie ogrodzenia. W przygotowaniu OPZ (opis przedmiotu zamówienia) na roboty budowlane. </t>
  </si>
  <si>
    <t xml:space="preserve"> </t>
  </si>
  <si>
    <t xml:space="preserve">Zakupiono i zamontowano ławki (5 szt.). Ustawiono betonowe kosze na śmieci (4 szt.). Zadanie zrealizowano. </t>
  </si>
  <si>
    <t>Zakres wykonanych prac</t>
  </si>
  <si>
    <t>stan realizacji</t>
  </si>
  <si>
    <t>zadanie zrealizowano</t>
  </si>
  <si>
    <t>Zakupiono aparat do wykonywania badań USG z Dopplerem, laser oraz pole magnetyczne w celu poprawy diagnostyki ośrodka. Zakupiono materiały promocyjne reklamujące schronisko (ulotki, plakaty, naklejki i książki). Zadanie będzie kontynuowane w 2021 r., a środki finansowe będą przeznaczone na wydruk materiałów promocyjnych oraz edukacyjno - informacyjnych dla Schroniska.</t>
  </si>
  <si>
    <t xml:space="preserve">W bezpośrednim sąsiedztwie szkoły przy ul. Dunikowskiego wybudowano punkt kamerowy składający się z 1 kamery obrotowej (PTZ) i 1 kamery dookólnej 360°, wybudowano kanalizację teletechniczną i zainstalowano łącze światłowodowe od istniejącego węzła monitoringu do nowo wybudowanego punktu kamerowego, wyspawano łącze światłowodowe do studia lokalnego Komisariatu Policji V. Zadanie zakończono. </t>
  </si>
  <si>
    <t xml:space="preserve">W rejonie kładki nad torami kolejowymi w ciągu ul. Modrej zainstalowano 1 kamerę obrotową (PTZ) i 2 kamery dookólne 360°, wybudowano oraz wyspawano łącze światłowodowe do studia lokalnego Komisariatu Policji II. Zadanie zakończono. </t>
  </si>
  <si>
    <t xml:space="preserve">Na terenie trzech przedszkoli: Przedszkola nr 48 przy ul. Tysiąclecia 13, Przedszkola nr 60 przy ul. Orłowskiej 19, Przedszkola nr 64 przy ul. Gospody 20 wykonano nowe nawierzchnie - zamontowano różnorodne urządzenia zabawowe dla dzieci,  posadowiono w gruncie urządzenia sensoryczne, wykonano nasadzenia zieleni (krzewy, trawy, byliny, pnącza) oraz zamontowano elementy małej architektury. Zadanie zakończono. </t>
  </si>
  <si>
    <t xml:space="preserve">Powstało wielofunkcyjne boisko o nawierzchni poliuretanowej o wymiarze 20x40m na terenie istniejącego boiska o nawierzchni żwirowej, wyposażone w m.in. piłkochwyty, kosze do koszykówki (4 szt.), bramki do piłki ręcznej (2 szt.), słupki do gry w siatkówkę, słupki do gry w tenisa ziemnego. Powstała skocznia do skoku w dal, tor dla rolkarzy i wrotkarzy wokół boiska o nawierzchni asfaltowej. Obiekt został oświetlony i wyposażony w monitoring. Zadanie zakończono. 
</t>
  </si>
  <si>
    <t xml:space="preserve">Zdemontowano dotychczasowe zagospodarowanie terenu, wykonano roboty ziemne oraz zaprojektowano nawierzchnie. Wykonano miasteczko rowerowe, plac zabaw i wyposażono w elementy małej architektury. Zadanie zakończono. </t>
  </si>
  <si>
    <t xml:space="preserve">Przy Szkole Podstawowej nr 43 przebudowano całe dojście do budynku. Utworzono podjazdy, ułatwiające dotarcie do placówki szkolnej osobom z wózkami dziecięcymi oraz osobom z niepełnosprawnościami. Zadanie zakończono. </t>
  </si>
  <si>
    <t xml:space="preserve">Zrealizowano prace związane z wykonaniem nawierzchni pod skatepark, wykonano oznakowanie poziome i pionowe miasteczka ruchu drogowego. Zadanie zakończono. </t>
  </si>
  <si>
    <t xml:space="preserve">Ułożono nawierzchnię boiska piłkarskiego, wykonano fundamenty pod słupy oświetleniowe, zamontowano oświetlenie oraz wykonano boisko do siatkówki i streetballa. Zadanie zakończono. </t>
  </si>
  <si>
    <t>Zakupiono i zamontowano przyrządy do uprawiania kalisteniki przy I Liceum Ogólnokształcącym. Zadanie zakończono.</t>
  </si>
  <si>
    <t xml:space="preserve">realizowano:
Skwer przy skrzyżowaniu ul. Zgody II i ul. Gen. Bora Komorowskiego:
- rozbiórka pozostałości po istniejącym układzie drogowym w postaci płyt chodnikowych, obrzeży, krawężników,
- usunięcie uszkodzonych i zniszczonych elementów małej architektury,
- wyrównanie terenu,
- wykonanie utwardzonych ścieżek pieszych o długości ok. 77 m w rejonie przedeptów,
- urządzenie zieleni,
- wyposażenie w obiekty małej architektury.
Skwer na terenie trawiastym przy ul. Piastowskiej:
- usunięcie pozostałości po chodnikach,
- odtworzenie utwardzonych chodników,
- urządzenie zieleni,
- wyposażenie w obiekty małej architektury.
Skwer przy skrzyżowaniu ul. Beniowskiego i ul. Słowiańskiej:
- wykonanie ciągu pieszego o nawierzchni utwardzonej,
- urządzenie zieleni (nasadzenia krzewów, nowa nawierzchnia trawiasta),
- pielęgnacja istniejącego drzewostanu,
- montaż dwóch stołów do gry w szachy,
- wyposażenie w obiekty małej architektury.
Zadanie zakończono. </t>
  </si>
  <si>
    <t xml:space="preserve">Wykonano żelbetonową kładkę pieszo-rowerową o długości 15 metrów i 2,5 metra szerokości. Zadanie zakończono. </t>
  </si>
  <si>
    <t xml:space="preserve">Wyremontowano schody łączące Siedlce z Suchaninem - wymieniono nawierzchnię dojścia do schodów łączących ul. Nad Jarem oraz ul. Skarpową z ul. Powstańców Warszawskich, wyremontowano stopnie schodowe, uzupełniono tynk na ścianach oporowych, wykonano renowację barier i poręczy stalowych. Zamontowano elementy małej architektury i wykonano nasadzenia zieleni. Doposażenie schodów zostanie zrealizowane do lutego 2021 </t>
  </si>
  <si>
    <t xml:space="preserve">Wykonano chodnik z płyt betonowych wraz z krawężnikami, zamontowano ławki, kosze na śmieci oraz stojaki rowerowe. Zadanie zakończono. </t>
  </si>
  <si>
    <t xml:space="preserve">Zrealizowano
Plac Wybickiego:
- wymiana istniejących ławek na nowe (2 sztuki),
- wymiana istniejących śmietników na nowe (2 sztuki),
- wykonanie nawierzchni żwirowo-gliniastych,
- nasadzenia zieleni
Aleja Hallera:
- miejscowe poszerzenie chodników,
- umieszczenie nowych ławek parkowych (2 sztuki) oraz śmietnika,
- wykonanie nawierzchni żwirowej pod urządzenia zabawowe,
- montaż urządzeń zabawowych: zestawu zabawowego ze zjeżdżalnią, huśtawki typu "bocianie gniazdo" i karuzeli-piłki,
- uporządkowanie trawników
Ulica Lelewela:
- nasadzenia zieleni w istniejącym pasie zieleni, w pobliżu drzew,
- wykonanie ogrodzenia miejsc nasadzeń w postaci palików drewnianych
Teren przy Szkole Podstawowej nr 24:
- prace ziemne,
- budowa ogrodu zimowego,
- montaż konstrukcji do podwieszania żagli,
- wykonanie ogrodzenia,
- instalacja wodociągowa,
- wykonanie nawierzchni żwirzasto-gliniastej.
Zadanie zakończono. </t>
  </si>
  <si>
    <t>Zadanie zostało zakończone. Środki w planie przeznaczone na nadzory autorskie nie wymagały wykorzystania.</t>
  </si>
  <si>
    <t xml:space="preserve">Zadanie obejmowało montaż lamp parkowych w celu poprawy bezpieczeństwa i komfortu mieszkańców dzielnicy. Zamontowane zostały słupy oświetleniowe z ledową oprawą. Zadanie zakończono. </t>
  </si>
  <si>
    <t xml:space="preserve">Zakres zadania podzielono na dwie części. Pierwsza część obejmowała utwardzenie terenu pomiędzy blokami przy ul. Leśna Góra 3 i 5 wraz z oświetleniem, druga - utwardzenie terenu przy przychodni oraz chodnik wzdłuż ul. Leśna Góra przy Szkole Podstawowej nr 38. Zadanie zrealizowano. </t>
  </si>
  <si>
    <t>Zakres zadania obejmował budowę schodów łączących dwa odcinki ulicy Kadmowej - dolnego od strony ul. Małomiejskiej z górnym biegnącym od ul. Platynowej. Zadanie zrealizowano.</t>
  </si>
  <si>
    <t xml:space="preserve">Utwardzono teren pomiędzy Szkołą Podstawową nr 43, a posesją przy ul. Beethovena 22 w Gdańsku. Wykonano nawierzchnię z kostki betonowej, zamontowano elementy małej architektury, nasadzono zieleń. Zadanie zakończono. </t>
  </si>
  <si>
    <t>Zadanie nie było realizowane z powodu braku porozumienia ze spółdzielnią mieszkaniową dotyczącą użyczenia terenu pod psi plac zabaw.</t>
  </si>
  <si>
    <t>Zrealizowano budowę boiska do piłki nożnej o nawierzchni z trawy syntetycznej, wyposażono boisko, wykonano piłkochwyty, wykonano zagospodarowanie zieleni, zamontowano elementy małej architektury oraz  zrealizowano oświetlenie. Zadanie zakończono.</t>
  </si>
  <si>
    <t xml:space="preserve">Wykonano szafkę elektryczną wraz z wykonaniem przyłącza energetycznego, co pozwoli na uruchomienie fontanny zakupionej w ramach zadania w 2019 roku. Zadanie zakończono. </t>
  </si>
  <si>
    <t xml:space="preserve">Wykonano ciąg pieszo-rowerowy z nawierzchni glino-żwirowej, ciąg pieszy z nawierzchni z kostki brukowej, boisko z nawierzchni ze sztucznej trawy wraz z ogrodzeniem i piłkochwytami, zamontowano elementy małej architektury: ławki, śmietniki. Zadanie zakończono. </t>
  </si>
  <si>
    <t xml:space="preserve">Wykonano prace:
- usunięcie zniszczonych elementów małej architektury,
- umiejscowienie gier terenowych,
- montaż tablic edukacyjnych,
- montaż stołów do gry w szachy,
- montaż ławek i koszy na śmieci,
- montaż tablicy informacyjnej,
- wymianę piaskownicy,
- wykonanie ścieżek o nawierzchni gliniasto-żwirowej,
- założenie trawników,
- nasadzenia zieleni.
Zadanie zakończono. </t>
  </si>
  <si>
    <t xml:space="preserve">Wykonano:
- demontaż istniejących urządzeń zabawowych,
- montaż linarium,
- montaż urządzeń strefy workout,
- wykonanie nawierzchni żwirowej pod powyższe urządzenia,
- montaż ław piknikowych,
- wykonanie nawierzchni utwardzonej pod strefę piknikową,
- budowa oświetlenia (4 lampy),
- nasadzenia zieleni.
Zadanie zakończono. </t>
  </si>
  <si>
    <t>Została wykonana ścieżka rekreacyjna rolkowo - biegowo - piesza wokół Zbiornika Jabłoniowa. Zadanie zakończono.</t>
  </si>
  <si>
    <t xml:space="preserve">Wykonano prace :
- Park przy ul. Azaliowej (roboty budowlane): nawierzchnie utwardzone (około 240m2 ścieżki z kostki betonowej), drenaż francuski (wykonany metodą tradycyjną, kruszywo naturalne w geowłókninie syntetycznej), mała architektura (5 ławek oraz 5 koszy na śmieci, kładka piesza drewniana); 
- Park przy ul. Osiedlowej (formuła zaprojektuj i wybuduj): trzy trampoliny ziemne, ścianka wspinaczkowa, nawierzchnie utwardzone (dojścia do realizowanych urządzeń), nawierzchnie bezpieczne syntetyczne, ławki 3 szt., kosz na śmieci 1 szt.; 
- Park przy ul. Goplańskiej (roboty budowlane): roboty montażowe (układanie kabli, montaż i stawianie słupów oświetleniowych z fundamentami), montaż opraw oświetleniowych LED, podłączenie linii kablowej do słupów oświetleniowych. 
Zadanie zakończono. </t>
  </si>
  <si>
    <t xml:space="preserve">Zrealizowano prace na terenie dwóch szkół: Zespołu Szkół Ogólnokształcących nr 1 oraz IX Liceum Ogólnokształcącego przy ul. Wilka-Krzyżanowskiego 8:
- wykonanie "mini amfiteatru",
- wykonanie odcinka chodnika w ramach dojścia do amfiteatru,
- wykonanie przyłącza elektroenergetycznego,
- dostawa i montaż stołu do gry w szachy.
Zadanie zakończono. </t>
  </si>
  <si>
    <t>Zrealizowano przyłącze wodociągowe. Zadanie zrealizowane rzeczowo, rozliczenie nastąpi w 2021 r.</t>
  </si>
  <si>
    <t>Wykonano mini - amfiteatr wraz z elementami tzw. małej architektury. W 2021 r. planuje się realizację dodatkowego zakresu po uprzedniej konsultacji z wnioskodawcą</t>
  </si>
  <si>
    <t>Zakupiono i zamontowano huśtawki na terenie Parku Reagana. Zadanie zakończono.</t>
  </si>
  <si>
    <t xml:space="preserve">Zakupiono i zamontowano elementy małej architektury. Zadanie zakończono. </t>
  </si>
  <si>
    <t xml:space="preserve">Zakupiono i zamontowano trampolinę przy ul. Jacka Soplicy. Zadanie zakończono. </t>
  </si>
  <si>
    <t xml:space="preserve">Wykonano wymianę istniejącej piaskownicy na nową na placu zabaw przy ul. Jacka Soplicy. Zadanie zakończono. </t>
  </si>
  <si>
    <t>Przy Przedszkolach nr 48, nr 60 i nr 64 wykonano prace przygotowawcze, nawierzchnię boisk, montaż  wyposażenia (bramki, kosze, ścianki). Zadanie zakończono</t>
  </si>
  <si>
    <t xml:space="preserve">Zakupiono i zamontowano wysoką huśtawkę i leżankę obrotową oraz stojaki na rowery i ławki. Ustawiono 5 lamp LED. Pod urządzeniami zabawowymi wykonano nawierzchnię bezpieczną amortyzującą upadki. Zadanie zakończono. </t>
  </si>
  <si>
    <t xml:space="preserve">Wykonano bieżnię biegową o nawierzchni poliuretanowej - ok. 250 m, skocznię do skoku w dal, koło lekkoatletyczne. Zadanie zakończono. </t>
  </si>
  <si>
    <t xml:space="preserve">Wykonano  boisko  o wymiarach 22x44 metry o nawierzchni bezpiecznej, zlokalizowane na dziedzińcu szkoły. Zadanie zakończono. </t>
  </si>
  <si>
    <t>Wykonano ścieżkę do nauki jazdy rowerem oraz wymieniono nawierzchnię boiska przy przedszkolu. Zadanie będzie kontynuowane w 2021 r.</t>
  </si>
  <si>
    <t xml:space="preserve">Na przedłużeniu istniejącej zatoki autobusowej "Wilanowska" w kierunku przystanku Emaus powstał dodatkowy pas do skrętu w prawo z Alei Havla w Al. Armii Krajowej. Zadanie zakończono. </t>
  </si>
  <si>
    <t>Wykonano utwardzenie kostką betonową placu na wjeździe od strony ul. Bitwy pod Lenino, zastąpiono istniejącą nawierzchnię drogi wzdłuż budynku nr 25-23-21 kostką betonową oraz wykonano ściek betonowy. Wykonano chodnik z płyt betonowych na dojściu od drogi serwisowej (wzdłuż ściany szczytowej budynku nr 25) do ul. Worcella. Zadanie zakończono.</t>
  </si>
  <si>
    <t>Wyremontowano chodnik prowadzący do przychodni na ul. Reformackiej. Zadanie zakończono.</t>
  </si>
  <si>
    <t>Inwestycję polegającą na budowie i remoncie chodników podzielono na dwie części. Pierwsza z nich dotyczyła ul. Siedleckiego i ul. Bereniki, druga - ul. Spacerowej i ul. Zeusa. Zadanie zakończono.</t>
  </si>
  <si>
    <t>Wykonano przedłużenie ciągu pieszego - chodnika przy ul. Otwartej - prowadzącego od bloków przy ul. Otwartej 2 i 3 oraz okolicznych domów jednorodzinnych do przystanku po drugiej stronie ul. Powstańców Warszawskich. Powstał chodnik oraz stopnie schodowe z balustradą i zjazdem dla wózków o łącznej długości 18 m i szerokości do 2 m. Zadanie zakończono.</t>
  </si>
  <si>
    <t xml:space="preserve">Wykonano 11 zabiegów sterylizacji, 15 zabiegów kastracji, 60 kotów zostały poddanych leczeniu i hospitalizacji, zakupiono 1.865 kg karmy. </t>
  </si>
  <si>
    <t xml:space="preserve">Wykonano 2 zabiegi sterylizacji, 16 zabiegów kastracji, 90 kotów poddano leczeniu i hospitalizacji, zakupiono 745 kg karmy.  
</t>
  </si>
  <si>
    <t>Wykonano wydruk książeczek edukacyjnych pn. Zwierzaki to nie pluszaki, tablice informacyjne z przygotowaniem projektów, wydrukowano katalogi, teczki i materiały informacyjno - edukacyjne oraz zrealizowano usługi fizykoterapii. Zakupiono wyposażenie do pomieszczeń dla kotów oraz ogródka rehabilitacyjnego, a także artykuły dla zwierząt, wyświetlacze, sztalugi oraz wiaty drewniane. Zawarto umowy zlecenia na weekendowe warsztaty dla dzieci.</t>
  </si>
  <si>
    <t>Na skutek obostrzeń wynikających z pandemii COVID-19 nie podjęto działań w 2020 r.</t>
  </si>
  <si>
    <t>Wykonano naprawę ubytków w nawierzchni asfaltowej w drodze dojazdowej w ul. Cygańska Góra.</t>
  </si>
  <si>
    <t>Ustawiono 9 szt. koszy na odpady w dzielnicy Chełm w pasach drogowych.</t>
  </si>
  <si>
    <t xml:space="preserve">Gra terenowa została zrealizowana w sierpniu 2020 roku. Jednodniowa rodzinna gra terenowa z wykorzystaniem mapy, przeznaczona dla rodzin chcących wspólnie spędzić czas w formie gry i zabawy na orientację. Gra dawała możliwość sprawdzenia swojej wiedzy i znajomości terenu. Cała impreza rozgrywana była w formie zawodów mających charakter edukacyjny, popularyzujący orientację w terenie oraz współzawodnictwo w duchu zasad fair play. </t>
  </si>
  <si>
    <t>Gra została zrealizowana online w dniach 30.05.2020 - 07.06.2020. Gra terenowa przeznaczona była dla rodzin chcących wspólnie spędzić czas w formie gry i zabawy na orientację. Gra dała możliwość sprawdzenia swojej wiedzy oraz terenu. Impreza rozgrywana była w formie zawodów mających charakter edukacyjny, popularyzujący orientację w terenie oraz współzawodnictwo w duchu zasad fair play.</t>
  </si>
  <si>
    <t xml:space="preserve">Gra została zrealizowana online w dniach 26.06.2020 - 05.07.2020. Gra terenowa przeznaczona była dla rodzin, chcących wspólnie spędzić czas w formie gry i zabawy na orientację. Gra dała możliwość sprawdzenia swojej wiedzy i znajomości terenu. Rozgrywana była w formie zawodów mających charakter edukacyjny, popularyzujący orientację w terenie oraz współzawodnictwo w duchu zasad fair play. </t>
  </si>
  <si>
    <t xml:space="preserve">Gra została zrealizowana online w dniach 12.06.2020 - 21.06.2020. Gra terenowa przeznaczona była dla rodzin, chcących wspólnie spędzić czas w formie gry i zabawy na orientację. Gra dała możliwość sprawdzenia swojej wiedzy i znajomości terenu. Rozgrywana była w formie zawodów mających charakter edukacyjny, popularyzujący orientację w terenie oraz współzawodnictwo w duchu zasad fair play. </t>
  </si>
  <si>
    <t>Gra została zrealizowana online w dniu 08.03.2020 r. Gra terenowa przeznaczona była dla rodzin, chcących wspólnie spędzić czas w formie gry i zabawy na orientację. Gra dała możliwość sprawdzenia swojej wiedzy i znajomości terenu. Rozgrywana była w formie zawodów mających charakter edukacyjny, popularyzujący orientację w terenie oraz współzawodnictwo w duchu zasad fair play.</t>
  </si>
  <si>
    <t xml:space="preserve">Zakładano organizację czterech, bezpłatnych dla uczestników, wyjazdów na spektakle w Gdańsku i Gdyni, zakup biletów na wspólne wyjście do Teatru Wybrzeże i Opery Bałtyckiej oraz zorganizowanie dwóch wyjazdów (autokar, bilety) do Teatru Muzycznego w Gdyni. Ze względu na sytuację epidemiologiczną projekt nie został zrealizowany w roku 2020. </t>
  </si>
  <si>
    <t xml:space="preserve">Zakupiono 125 egzemplarzy książek oraz 12 tytułów pracy popularnonaukowej dla filii nr 19 Wojewódzkiej i Miejskiej Biblioteki Publicznej w dzielnicy Gdańsk Chełm. Zadanie zrealizowano. </t>
  </si>
  <si>
    <t xml:space="preserve">Zakupiono 264 egzemplarze książek, 140 audiobooków, stanowisko komputerowe wraz z pełnym oprogramowaniem (monitor, głośniki, słuchawki), 2 tablety wraz ze słuchawkami a także ladę obsługi. Zadanie zrealizowano. </t>
  </si>
  <si>
    <t xml:space="preserve">Po konsultacjach z wnioskodawcą, przygotowano koncepcję i wykonano nasadzenia drzew i krzewów od skrzyżowania z ul. Kartuską do skrzyżowania z ul. Sympatyczną. Zadanie zrealizowano. </t>
  </si>
  <si>
    <t>Wzdłuż szpalerów drzew w pasie al. Zwycięstwa zamontowano płotki ochronne o ogólnej długości 2710 mb. Zadanie zrealizowano</t>
  </si>
  <si>
    <t xml:space="preserve">Zostały wykupione karnety dla seniorów na aqua aerobic, które zostały przekazane 30 osobom starszym z rejonu dzielnicy Jasień, które zgłosiły chęć uczestnictwa w projekcie. Zadanie zrealizowano. </t>
  </si>
  <si>
    <t>Poszerzono chodnik kostką betonową na powierzchni 44 m2, obramowany obrzeżami betonowymi 18 m i krawężnikami 22 m. Zamontowano 4 słupki blokujące, oznaczono przejście dla pieszych oraz linię krawędziową ciągłą. Zadanie zrealizowano.</t>
  </si>
  <si>
    <t>-------------------</t>
  </si>
  <si>
    <t>--------------</t>
  </si>
  <si>
    <t>Edycja BO</t>
  </si>
  <si>
    <t>realizacja w 2021</t>
  </si>
  <si>
    <t xml:space="preserve"> realizacja w 2021</t>
  </si>
  <si>
    <t>Na rok 2020 zaplanowano i zrealizowano 52 zajęcia - w maju zrealizowano 5 zajęć, natomiast w czerwcu 8 zajęć, w lipcu 9 zajęć, w sierpniu 7 zajęć, we wrześniu 9 zajęć, w październiku 7 zajęć, w listopadzie 7 zajęć. W ramach działania wykonano: trening funkcjonalny, stabilizacyjny oraz obwodowych dla kobiet w każdym wieku oraz kobiet po ciąży.</t>
  </si>
  <si>
    <t xml:space="preserve">Na rok 2020 zaplanowano i zrealizowano 60 zajęć na świeżym powietrzu z wykorzystaniem infrastruktury zewnętrznej, skierowanych przede wszystkim do osób, które na co dzień nie mają możliwości, by ćwiczyć pod okiem trenera. Zrealizowano zajęcia online - w kwietniu 2 zajęcia, w maju 2 zajęcia. W czerwcu zrealizowano 7 zajęć, w lipcu 9 zajęć, w sierpniu 9 zajęć, we wrześniu 9 zajęć, w październiku 7 zajęć, w listopadzie 9 zajęć, w grudniu 6 zajęć. </t>
  </si>
  <si>
    <t xml:space="preserve">Na rok 2020 zaplanowano i zrealizowano 60 zajęć na świeżym powietrzu z wykorzystaniem infrastruktury zewnętrznej, skierowanych przede wszystkim do osób, które na co dzień nie mają możliwości, by ćwiczyć pod okiem trenera. Zrealizowano zajęcia online - w kwietniu 2 zajęcia, w maju 3 zajęcia. W czerwcu zrealizowano 8 zajęć, w lipcu 9 zajęć, w sierpniu 9 zajęć, we wrześniu 9 zajęć, w październiku 7 zajęć, w listopadzie 9 zajęć, w grudniu 4 zajęcia. </t>
  </si>
  <si>
    <t>Zadanie podzielone na etapy. Wymieniono istniejącą nawierzchnię bitumiczną na dwóch odcinkach, łącznie 1280 m2. Zadanie zrealizowano.</t>
  </si>
  <si>
    <t>Położono chodnik z kostki betonowej o powierzchni 94 m2 i szerokości ok. 2 m. Zadanie zakończono.</t>
  </si>
  <si>
    <t>jednostka realizująca</t>
  </si>
  <si>
    <t xml:space="preserve">POZIOM REALIZACJI ZADAŃ - </t>
  </si>
  <si>
    <t>Zadanie zakończone</t>
  </si>
  <si>
    <t>3 zadania. Oświetlenie - zakończone. Leśny Zakątek i Telewizyjna na etapie procedury wyboru wykonawcy RB.</t>
  </si>
  <si>
    <t>Na etapie procedury wyboru wykonawcy na RB</t>
  </si>
  <si>
    <t>W trakcie realizacji PT. Tryb zaprojektuj i wybuduj.</t>
  </si>
  <si>
    <t>Na etapie przygotowania procedury wyboru wykonawcy na RB</t>
  </si>
  <si>
    <t>W trakcie realizacji RB.</t>
  </si>
  <si>
    <t>W trakcie odbioru RB.</t>
  </si>
  <si>
    <t>W trakcie prac projektowych.</t>
  </si>
  <si>
    <t>Po pierwszym postępowaniu na wybór Wykonawcy RB. Najniższa oferta przekroczyła posiadaną kwotę, postępowanie zostanie powtórzone.</t>
  </si>
  <si>
    <t>W trakie prac projektowych.</t>
  </si>
  <si>
    <t>Zadanie zakończone.  Z pozostałych środków dokończenie robót przy zbiorniku Świętokrzyska.</t>
  </si>
  <si>
    <t>Zadanie zakończone.</t>
  </si>
  <si>
    <t>Zadanie wstrzymane ze względu na Konserwatora Zabytków.</t>
  </si>
  <si>
    <t>Zadanie prowadzone w porozumieniu z GIWK.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</si>
</sst>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
    <numFmt numFmtId="165" formatCode="#,##0_ ;\-#,##0\ "/>
    <numFmt numFmtId="166" formatCode="dd\.mm\.yyyy"/>
  </numFmts>
  <fonts count="12" x14ac:knownFonts="1">
    <font>
      <sz val="11"/>
      <color theme="1"/>
      <name val="Calibri"/>
      <family val="2"/>
      <charset val="238"/>
      <scheme val="minor"/>
    </font>
    <font>
      <b/>
      <sz val="10"/>
      <name val="Calibri"/>
      <family val="2"/>
      <charset val="238"/>
    </font>
    <font>
      <b/>
      <sz val="11"/>
      <name val="Calibri"/>
      <family val="2"/>
      <charset val="238"/>
    </font>
    <font>
      <sz val="10"/>
      <name val="Calibri"/>
      <family val="2"/>
      <charset val="238"/>
    </font>
    <font>
      <sz val="8"/>
      <name val="Calibri"/>
      <family val="2"/>
      <charset val="238"/>
    </font>
    <font>
      <sz val="11"/>
      <name val="Calibri"/>
      <family val="2"/>
      <charset val="238"/>
    </font>
    <font>
      <sz val="10"/>
      <color rgb="FFFF0000"/>
      <name val="Calibri"/>
      <family val="2"/>
      <charset val="238"/>
    </font>
    <font>
      <sz val="11"/>
      <color rgb="FFFF0000"/>
      <name val="Calibri"/>
      <family val="2"/>
      <charset val="238"/>
    </font>
    <font>
      <sz val="10"/>
      <color theme="9"/>
      <name val="Calibri"/>
      <family val="2"/>
      <charset val="238"/>
    </font>
    <font>
      <sz val="10"/>
      <color rgb="FF7030A0"/>
      <name val="Calibri"/>
      <family val="2"/>
      <charset val="238"/>
    </font>
    <font>
      <sz val="10"/>
      <color rgb="FF2E74B5"/>
      <name val="Trebuchet MS"/>
      <family val="2"/>
      <charset val="238"/>
    </font>
    <font>
      <b/>
      <sz val="8"/>
      <name val="Calibri"/>
      <family val="2"/>
      <charset val="238"/>
    </font>
  </fonts>
  <fills count="1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rgb="FFFFCC99"/>
        <bgColor indexed="64"/>
      </patternFill>
    </fill>
    <fill>
      <patternFill patternType="solid">
        <fgColor rgb="FFCCFFFF"/>
        <bgColor indexed="64"/>
      </patternFill>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diagonalUp="1" diagonalDown="1">
      <left style="thin">
        <color auto="1"/>
      </left>
      <right style="thin">
        <color auto="1"/>
      </right>
      <top style="thin">
        <color auto="1"/>
      </top>
      <bottom style="thin">
        <color auto="1"/>
      </bottom>
      <diagonal style="thin">
        <color indexed="64"/>
      </diagonal>
    </border>
    <border diagonalUp="1" diagonalDown="1">
      <left style="thin">
        <color auto="1"/>
      </left>
      <right style="thin">
        <color auto="1"/>
      </right>
      <top/>
      <bottom style="thin">
        <color auto="1"/>
      </bottom>
      <diagonal style="thin">
        <color indexed="64"/>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1">
    <xf numFmtId="0" fontId="0" fillId="0" borderId="0"/>
  </cellStyleXfs>
  <cellXfs count="222">
    <xf numFmtId="0" fontId="0" fillId="0" borderId="0" xfId="0"/>
    <xf numFmtId="0" fontId="2" fillId="0" borderId="0" xfId="0" applyFont="1" applyBorder="1" applyAlignment="1">
      <alignment horizontal="center" vertical="center" wrapText="1"/>
    </xf>
    <xf numFmtId="0" fontId="2" fillId="0" borderId="0" xfId="0" applyFont="1" applyBorder="1"/>
    <xf numFmtId="0" fontId="3" fillId="0" borderId="1"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xf numFmtId="0" fontId="2" fillId="0" borderId="0" xfId="0" applyFont="1"/>
    <xf numFmtId="0" fontId="3" fillId="0" borderId="1" xfId="0" applyFont="1" applyBorder="1" applyAlignment="1">
      <alignment horizontal="left" vertical="center" wrapText="1"/>
    </xf>
    <xf numFmtId="0" fontId="2" fillId="0" borderId="0" xfId="0" applyFont="1" applyAlignment="1">
      <alignment vertical="center"/>
    </xf>
    <xf numFmtId="0" fontId="3" fillId="0" borderId="1" xfId="0" applyFont="1" applyBorder="1" applyAlignment="1">
      <alignment horizontal="center"/>
    </xf>
    <xf numFmtId="0" fontId="3" fillId="0" borderId="0" xfId="0" applyFont="1"/>
    <xf numFmtId="0" fontId="1" fillId="2" borderId="1" xfId="0" applyFont="1" applyFill="1" applyBorder="1" applyAlignment="1">
      <alignment horizontal="center" vertical="center"/>
    </xf>
    <xf numFmtId="0" fontId="3"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right" vertical="center"/>
    </xf>
    <xf numFmtId="3" fontId="3" fillId="2" borderId="1" xfId="0" applyNumberFormat="1" applyFont="1" applyFill="1" applyBorder="1"/>
    <xf numFmtId="3" fontId="3" fillId="2" borderId="1" xfId="0" applyNumberFormat="1" applyFont="1" applyFill="1" applyBorder="1" applyAlignment="1">
      <alignment horizontal="center"/>
    </xf>
    <xf numFmtId="3" fontId="3" fillId="2" borderId="1" xfId="0" applyNumberFormat="1"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vertical="center"/>
    </xf>
    <xf numFmtId="49" fontId="5" fillId="3" borderId="1"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165" fontId="3" fillId="3" borderId="1" xfId="0" applyNumberFormat="1" applyFont="1" applyFill="1" applyBorder="1" applyAlignment="1">
      <alignment horizontal="right" vertical="center"/>
    </xf>
    <xf numFmtId="3" fontId="3" fillId="3" borderId="8" xfId="0" applyNumberFormat="1" applyFont="1" applyFill="1" applyBorder="1" applyAlignment="1"/>
    <xf numFmtId="3" fontId="3" fillId="3" borderId="1" xfId="0" applyNumberFormat="1" applyFont="1" applyFill="1" applyBorder="1" applyAlignment="1"/>
    <xf numFmtId="3" fontId="3" fillId="3" borderId="1" xfId="0" applyNumberFormat="1" applyFont="1" applyFill="1" applyBorder="1" applyAlignment="1">
      <alignment wrapText="1"/>
    </xf>
    <xf numFmtId="3" fontId="3" fillId="3" borderId="1" xfId="0" applyNumberFormat="1" applyFont="1" applyFill="1" applyBorder="1" applyAlignment="1">
      <alignment horizontal="center"/>
    </xf>
    <xf numFmtId="3" fontId="3" fillId="3" borderId="1" xfId="0" applyNumberFormat="1" applyFont="1" applyFill="1" applyBorder="1" applyAlignment="1">
      <alignment horizontal="left" vertical="center" wrapText="1"/>
    </xf>
    <xf numFmtId="3" fontId="3" fillId="2" borderId="2" xfId="0" applyNumberFormat="1" applyFont="1" applyFill="1" applyBorder="1" applyAlignment="1">
      <alignment horizontal="left" vertical="center" wrapText="1"/>
    </xf>
    <xf numFmtId="3" fontId="3" fillId="3" borderId="1" xfId="0" applyNumberFormat="1" applyFont="1" applyFill="1" applyBorder="1" applyAlignment="1">
      <alignment horizontal="right" vertical="center" wrapText="1"/>
    </xf>
    <xf numFmtId="166" fontId="3" fillId="3" borderId="1" xfId="0" applyNumberFormat="1" applyFont="1" applyFill="1" applyBorder="1" applyAlignment="1">
      <alignment horizontal="center" vertical="center"/>
    </xf>
    <xf numFmtId="166" fontId="3" fillId="3" borderId="1" xfId="0" applyNumberFormat="1" applyFont="1" applyFill="1" applyBorder="1"/>
    <xf numFmtId="166" fontId="3" fillId="3" borderId="1" xfId="0" applyNumberFormat="1" applyFont="1" applyFill="1" applyBorder="1" applyAlignment="1">
      <alignment horizontal="center"/>
    </xf>
    <xf numFmtId="3" fontId="3" fillId="3" borderId="1" xfId="0" applyNumberFormat="1" applyFont="1" applyFill="1" applyBorder="1"/>
    <xf numFmtId="166" fontId="3" fillId="2" borderId="1" xfId="0" applyNumberFormat="1" applyFont="1" applyFill="1" applyBorder="1"/>
    <xf numFmtId="166" fontId="3" fillId="2" borderId="1" xfId="0" applyNumberFormat="1" applyFont="1" applyFill="1" applyBorder="1" applyAlignment="1">
      <alignment horizontal="center"/>
    </xf>
    <xf numFmtId="3" fontId="3" fillId="3" borderId="1" xfId="0" applyNumberFormat="1" applyFont="1" applyFill="1" applyBorder="1" applyAlignment="1">
      <alignment horizontal="right" vertical="center"/>
    </xf>
    <xf numFmtId="166" fontId="3" fillId="3" borderId="1" xfId="0" applyNumberFormat="1" applyFont="1" applyFill="1" applyBorder="1" applyAlignment="1">
      <alignment horizontal="center" vertical="center" wrapText="1"/>
    </xf>
    <xf numFmtId="166" fontId="3" fillId="3" borderId="1" xfId="0" applyNumberFormat="1" applyFont="1" applyFill="1" applyBorder="1" applyAlignment="1">
      <alignment wrapText="1"/>
    </xf>
    <xf numFmtId="166" fontId="3" fillId="3" borderId="1" xfId="0" applyNumberFormat="1" applyFont="1" applyFill="1" applyBorder="1" applyAlignment="1">
      <alignment vertical="center" wrapText="1"/>
    </xf>
    <xf numFmtId="3" fontId="3" fillId="3" borderId="1" xfId="0" applyNumberFormat="1" applyFont="1" applyFill="1" applyBorder="1" applyAlignment="1">
      <alignment horizontal="left" vertical="top" wrapText="1"/>
    </xf>
    <xf numFmtId="166" fontId="3" fillId="2" borderId="1" xfId="0" applyNumberFormat="1" applyFont="1" applyFill="1" applyBorder="1" applyAlignment="1">
      <alignment horizontal="center" vertical="center"/>
    </xf>
    <xf numFmtId="166" fontId="3" fillId="3" borderId="1" xfId="0" applyNumberFormat="1" applyFont="1" applyFill="1" applyBorder="1" applyAlignment="1">
      <alignment horizontal="center" wrapText="1"/>
    </xf>
    <xf numFmtId="49" fontId="3" fillId="3" borderId="1" xfId="0" applyNumberFormat="1" applyFont="1" applyFill="1" applyBorder="1" applyAlignment="1">
      <alignment horizontal="left" vertical="center" wrapText="1"/>
    </xf>
    <xf numFmtId="166" fontId="3" fillId="3" borderId="1" xfId="0" applyNumberFormat="1" applyFont="1" applyFill="1" applyBorder="1" applyAlignment="1">
      <alignment horizontal="right"/>
    </xf>
    <xf numFmtId="166" fontId="3" fillId="3" borderId="1" xfId="0" applyNumberFormat="1" applyFont="1" applyFill="1" applyBorder="1" applyAlignment="1">
      <alignment horizontal="left" vertical="center" wrapText="1"/>
    </xf>
    <xf numFmtId="166" fontId="3" fillId="3" borderId="1" xfId="0" applyNumberFormat="1" applyFont="1" applyFill="1" applyBorder="1" applyAlignment="1">
      <alignment horizontal="right" vertical="center" wrapText="1"/>
    </xf>
    <xf numFmtId="0" fontId="3" fillId="0" borderId="0" xfId="0" applyFont="1" applyFill="1"/>
    <xf numFmtId="166" fontId="3" fillId="3" borderId="1" xfId="0" applyNumberFormat="1" applyFont="1" applyFill="1" applyBorder="1" applyAlignment="1">
      <alignment horizontal="right" wrapText="1"/>
    </xf>
    <xf numFmtId="3" fontId="3" fillId="3" borderId="1" xfId="0" applyNumberFormat="1" applyFont="1" applyFill="1" applyBorder="1" applyAlignment="1">
      <alignment vertical="top" wrapText="1"/>
    </xf>
    <xf numFmtId="0" fontId="1"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right" vertical="center"/>
    </xf>
    <xf numFmtId="3" fontId="3" fillId="0" borderId="1" xfId="0" applyNumberFormat="1" applyFont="1" applyFill="1" applyBorder="1"/>
    <xf numFmtId="3" fontId="3" fillId="0" borderId="1" xfId="0" applyNumberFormat="1" applyFont="1" applyFill="1" applyBorder="1" applyAlignment="1">
      <alignment horizontal="center"/>
    </xf>
    <xf numFmtId="3" fontId="3" fillId="0" borderId="1" xfId="0" applyNumberFormat="1" applyFont="1" applyFill="1" applyBorder="1" applyAlignment="1">
      <alignment horizontal="left" vertical="center" wrapText="1"/>
    </xf>
    <xf numFmtId="3" fontId="3" fillId="0" borderId="0" xfId="0" applyNumberFormat="1" applyFont="1"/>
    <xf numFmtId="0" fontId="3"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3" fontId="3" fillId="0" borderId="0" xfId="0" applyNumberFormat="1" applyFont="1" applyFill="1" applyAlignment="1">
      <alignment horizontal="right" vertical="center"/>
    </xf>
    <xf numFmtId="3" fontId="3" fillId="0" borderId="0" xfId="0" applyNumberFormat="1" applyFont="1" applyFill="1"/>
    <xf numFmtId="3" fontId="3" fillId="0" borderId="0" xfId="0" applyNumberFormat="1" applyFont="1" applyFill="1" applyAlignment="1">
      <alignment horizontal="center"/>
    </xf>
    <xf numFmtId="3" fontId="3" fillId="0" borderId="0" xfId="0" applyNumberFormat="1" applyFont="1" applyFill="1" applyAlignment="1">
      <alignment vertical="center"/>
    </xf>
    <xf numFmtId="0" fontId="1" fillId="2" borderId="1" xfId="0" applyFont="1" applyFill="1" applyBorder="1" applyAlignment="1">
      <alignment horizontal="left" vertical="center"/>
    </xf>
    <xf numFmtId="0" fontId="3" fillId="2" borderId="1" xfId="0" applyFont="1" applyFill="1" applyBorder="1" applyAlignment="1">
      <alignment vertical="center"/>
    </xf>
    <xf numFmtId="0" fontId="3" fillId="2" borderId="1" xfId="0" applyFont="1" applyFill="1" applyBorder="1" applyAlignment="1">
      <alignment horizontal="center" wrapText="1"/>
    </xf>
    <xf numFmtId="3" fontId="3" fillId="2" borderId="1" xfId="0" applyNumberFormat="1" applyFont="1" applyFill="1" applyBorder="1" applyAlignment="1"/>
    <xf numFmtId="3" fontId="3" fillId="2" borderId="1" xfId="0" applyNumberFormat="1" applyFont="1" applyFill="1" applyBorder="1" applyAlignment="1">
      <alignment vertical="center"/>
    </xf>
    <xf numFmtId="0" fontId="3" fillId="0" borderId="0" xfId="0" applyFont="1" applyAlignment="1"/>
    <xf numFmtId="0" fontId="3" fillId="4" borderId="1" xfId="0" applyFont="1" applyFill="1" applyBorder="1" applyAlignment="1">
      <alignment horizontal="center" vertical="center"/>
    </xf>
    <xf numFmtId="0" fontId="3" fillId="4" borderId="1" xfId="0" applyFont="1" applyFill="1" applyBorder="1" applyAlignment="1">
      <alignment horizontal="left" vertical="center"/>
    </xf>
    <xf numFmtId="0" fontId="3" fillId="4" borderId="1" xfId="0" applyFont="1" applyFill="1" applyBorder="1" applyAlignment="1">
      <alignment horizontal="left" vertical="center" wrapText="1"/>
    </xf>
    <xf numFmtId="0" fontId="3" fillId="4" borderId="1" xfId="0" applyFont="1" applyFill="1" applyBorder="1" applyAlignment="1">
      <alignment vertical="center"/>
    </xf>
    <xf numFmtId="49" fontId="3" fillId="4" borderId="1"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165" fontId="3" fillId="4" borderId="1" xfId="0" applyNumberFormat="1" applyFont="1" applyFill="1" applyBorder="1" applyAlignment="1">
      <alignment horizontal="right" vertical="center"/>
    </xf>
    <xf numFmtId="166" fontId="3" fillId="4" borderId="8" xfId="0" applyNumberFormat="1" applyFont="1" applyFill="1" applyBorder="1" applyAlignment="1"/>
    <xf numFmtId="166" fontId="3" fillId="4" borderId="1" xfId="0" applyNumberFormat="1" applyFont="1" applyFill="1" applyBorder="1" applyAlignment="1">
      <alignment wrapText="1"/>
    </xf>
    <xf numFmtId="166" fontId="3" fillId="4" borderId="1" xfId="0" applyNumberFormat="1" applyFont="1" applyFill="1" applyBorder="1" applyAlignment="1">
      <alignment horizontal="center"/>
    </xf>
    <xf numFmtId="3" fontId="3" fillId="4" borderId="1" xfId="0" applyNumberFormat="1" applyFont="1" applyFill="1" applyBorder="1" applyAlignment="1">
      <alignment horizontal="left" vertical="center" wrapText="1"/>
    </xf>
    <xf numFmtId="3" fontId="3" fillId="4" borderId="1" xfId="0" applyNumberFormat="1" applyFont="1" applyFill="1" applyBorder="1" applyAlignment="1"/>
    <xf numFmtId="166" fontId="3" fillId="4" borderId="1" xfId="0" applyNumberFormat="1" applyFont="1" applyFill="1" applyBorder="1" applyAlignment="1"/>
    <xf numFmtId="166" fontId="3" fillId="2" borderId="1" xfId="0" applyNumberFormat="1" applyFont="1" applyFill="1" applyBorder="1" applyAlignment="1"/>
    <xf numFmtId="3" fontId="3" fillId="4" borderId="1" xfId="0" applyNumberFormat="1" applyFont="1" applyFill="1" applyBorder="1" applyAlignment="1">
      <alignment horizontal="right" vertical="center"/>
    </xf>
    <xf numFmtId="49" fontId="3" fillId="4" borderId="1" xfId="0" applyNumberFormat="1" applyFont="1" applyFill="1" applyBorder="1" applyAlignment="1">
      <alignment horizontal="left" vertical="center"/>
    </xf>
    <xf numFmtId="166" fontId="3" fillId="4" borderId="1" xfId="0" applyNumberFormat="1" applyFont="1" applyFill="1" applyBorder="1" applyAlignment="1">
      <alignment horizontal="center" wrapText="1"/>
    </xf>
    <xf numFmtId="3" fontId="3" fillId="4" borderId="7" xfId="0" applyNumberFormat="1" applyFont="1" applyFill="1" applyBorder="1" applyAlignment="1">
      <alignment horizontal="left" vertical="center" wrapText="1"/>
    </xf>
    <xf numFmtId="3" fontId="3" fillId="4" borderId="1" xfId="0" applyNumberFormat="1" applyFont="1" applyFill="1" applyBorder="1" applyAlignment="1">
      <alignment horizontal="left" vertical="top" wrapText="1"/>
    </xf>
    <xf numFmtId="49" fontId="3" fillId="4" borderId="1" xfId="0" applyNumberFormat="1" applyFont="1" applyFill="1" applyBorder="1" applyAlignment="1">
      <alignment vertical="center"/>
    </xf>
    <xf numFmtId="3" fontId="3" fillId="4" borderId="1" xfId="0" applyNumberFormat="1" applyFont="1" applyFill="1" applyBorder="1" applyAlignment="1">
      <alignment vertical="center" wrapText="1"/>
    </xf>
    <xf numFmtId="0" fontId="1" fillId="2" borderId="1" xfId="0" applyFont="1" applyFill="1" applyBorder="1" applyAlignment="1">
      <alignment vertical="center"/>
    </xf>
    <xf numFmtId="0" fontId="3" fillId="4" borderId="7" xfId="0" applyFont="1" applyFill="1" applyBorder="1" applyAlignment="1">
      <alignment horizontal="left" vertical="center"/>
    </xf>
    <xf numFmtId="0" fontId="3" fillId="4" borderId="7" xfId="0" applyFont="1" applyFill="1" applyBorder="1" applyAlignment="1">
      <alignment horizontal="left" vertical="center" wrapText="1"/>
    </xf>
    <xf numFmtId="49" fontId="3" fillId="4" borderId="7" xfId="0" applyNumberFormat="1" applyFont="1" applyFill="1" applyBorder="1" applyAlignment="1">
      <alignment horizontal="left" vertical="center"/>
    </xf>
    <xf numFmtId="49" fontId="3" fillId="4" borderId="7" xfId="0" applyNumberFormat="1" applyFont="1" applyFill="1" applyBorder="1" applyAlignment="1">
      <alignment horizontal="left" vertical="center" wrapText="1"/>
    </xf>
    <xf numFmtId="0" fontId="3" fillId="4" borderId="7" xfId="0" applyFont="1" applyFill="1" applyBorder="1" applyAlignment="1">
      <alignment horizontal="center" vertical="center"/>
    </xf>
    <xf numFmtId="0" fontId="3" fillId="4" borderId="7" xfId="0" applyFont="1" applyFill="1" applyBorder="1" applyAlignment="1">
      <alignment horizontal="center" vertical="center" wrapText="1"/>
    </xf>
    <xf numFmtId="166" fontId="3" fillId="4" borderId="9" xfId="0" applyNumberFormat="1" applyFont="1" applyFill="1" applyBorder="1" applyAlignment="1">
      <alignment horizontal="center"/>
    </xf>
    <xf numFmtId="166" fontId="3" fillId="4" borderId="7" xfId="0" applyNumberFormat="1"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right" vertical="center"/>
    </xf>
    <xf numFmtId="166" fontId="1" fillId="0" borderId="1" xfId="0" applyNumberFormat="1" applyFont="1" applyFill="1" applyBorder="1"/>
    <xf numFmtId="166" fontId="1" fillId="0" borderId="1" xfId="0" applyNumberFormat="1" applyFont="1" applyFill="1" applyBorder="1" applyAlignment="1">
      <alignment horizontal="center"/>
    </xf>
    <xf numFmtId="3" fontId="1" fillId="0" borderId="1" xfId="0" applyNumberFormat="1" applyFont="1" applyFill="1" applyBorder="1" applyAlignment="1">
      <alignment horizontal="left" vertical="center" wrapText="1"/>
    </xf>
    <xf numFmtId="3" fontId="1" fillId="0" borderId="1" xfId="0" applyNumberFormat="1" applyFont="1" applyFill="1" applyBorder="1"/>
    <xf numFmtId="0" fontId="5" fillId="0" borderId="0" xfId="0" applyFont="1" applyAlignment="1">
      <alignment horizontal="center" vertical="center"/>
    </xf>
    <xf numFmtId="0" fontId="5" fillId="0" borderId="0" xfId="0" applyFont="1"/>
    <xf numFmtId="0" fontId="5" fillId="0" borderId="0" xfId="0" applyFont="1" applyAlignment="1">
      <alignment horizontal="left" vertical="center" wrapText="1"/>
    </xf>
    <xf numFmtId="0" fontId="5"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horizontal="center"/>
    </xf>
    <xf numFmtId="0" fontId="5" fillId="0" borderId="0" xfId="0" applyFont="1" applyAlignment="1">
      <alignment vertical="center"/>
    </xf>
    <xf numFmtId="0" fontId="2" fillId="0" borderId="0" xfId="0" applyFont="1" applyAlignment="1">
      <alignment horizontal="left" vertical="center" wrapText="1"/>
    </xf>
    <xf numFmtId="3" fontId="1" fillId="0" borderId="0" xfId="0" applyNumberFormat="1" applyFont="1" applyAlignment="1">
      <alignment horizontal="right" vertical="center"/>
    </xf>
    <xf numFmtId="3" fontId="5" fillId="0" borderId="0" xfId="0" applyNumberFormat="1" applyFont="1"/>
    <xf numFmtId="0" fontId="2" fillId="0" borderId="0" xfId="0" applyFont="1" applyAlignment="1">
      <alignment horizontal="center"/>
    </xf>
    <xf numFmtId="10" fontId="5" fillId="0" borderId="0" xfId="0" applyNumberFormat="1" applyFont="1"/>
    <xf numFmtId="3" fontId="3" fillId="2" borderId="1" xfId="0" applyNumberFormat="1" applyFont="1" applyFill="1" applyBorder="1" applyAlignment="1">
      <alignment horizontal="left" vertical="center"/>
    </xf>
    <xf numFmtId="166" fontId="3" fillId="2" borderId="1" xfId="0" applyNumberFormat="1" applyFont="1" applyFill="1" applyBorder="1" applyAlignment="1">
      <alignment horizontal="left" vertical="center"/>
    </xf>
    <xf numFmtId="166" fontId="3" fillId="3" borderId="1" xfId="0" applyNumberFormat="1" applyFont="1" applyFill="1" applyBorder="1" applyAlignment="1">
      <alignment horizontal="left" vertical="center"/>
    </xf>
    <xf numFmtId="3" fontId="3" fillId="0" borderId="1" xfId="0" applyNumberFormat="1" applyFont="1" applyFill="1" applyBorder="1" applyAlignment="1">
      <alignment horizontal="left" vertical="center"/>
    </xf>
    <xf numFmtId="3" fontId="3" fillId="0" borderId="0" xfId="0" applyNumberFormat="1" applyFont="1" applyFill="1" applyAlignment="1">
      <alignment horizontal="left" vertical="center"/>
    </xf>
    <xf numFmtId="166" fontId="3" fillId="4" borderId="1" xfId="0" applyNumberFormat="1" applyFont="1" applyFill="1" applyBorder="1" applyAlignment="1">
      <alignment horizontal="left" vertical="center" wrapText="1"/>
    </xf>
    <xf numFmtId="166" fontId="3" fillId="4" borderId="1" xfId="0" applyNumberFormat="1" applyFont="1" applyFill="1" applyBorder="1" applyAlignment="1">
      <alignment horizontal="left" vertical="center"/>
    </xf>
    <xf numFmtId="166" fontId="4" fillId="4" borderId="1" xfId="0" applyNumberFormat="1" applyFont="1" applyFill="1" applyBorder="1" applyAlignment="1">
      <alignment horizontal="left" vertical="center" wrapText="1"/>
    </xf>
    <xf numFmtId="166" fontId="3" fillId="4" borderId="7" xfId="0" applyNumberFormat="1" applyFont="1" applyFill="1" applyBorder="1" applyAlignment="1">
      <alignment horizontal="left" vertical="center"/>
    </xf>
    <xf numFmtId="166" fontId="1" fillId="0" borderId="1" xfId="0" applyNumberFormat="1"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14" fontId="3" fillId="3" borderId="1" xfId="0" applyNumberFormat="1" applyFont="1" applyFill="1" applyBorder="1" applyAlignment="1"/>
    <xf numFmtId="166" fontId="3" fillId="5" borderId="1" xfId="0" applyNumberFormat="1" applyFont="1" applyFill="1" applyBorder="1" applyAlignment="1">
      <alignment horizontal="center" vertical="center"/>
    </xf>
    <xf numFmtId="3" fontId="3" fillId="5" borderId="1" xfId="0" applyNumberFormat="1" applyFont="1" applyFill="1" applyBorder="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3" fontId="6" fillId="0" borderId="0" xfId="0" applyNumberFormat="1" applyFont="1" applyFill="1"/>
    <xf numFmtId="3" fontId="6" fillId="2" borderId="1" xfId="0" applyNumberFormat="1" applyFont="1" applyFill="1" applyBorder="1" applyAlignment="1"/>
    <xf numFmtId="3" fontId="7" fillId="0" borderId="0" xfId="0" applyNumberFormat="1" applyFont="1"/>
    <xf numFmtId="0" fontId="7" fillId="0" borderId="0" xfId="0" applyFont="1"/>
    <xf numFmtId="165" fontId="6" fillId="3" borderId="1" xfId="0" applyNumberFormat="1" applyFont="1" applyFill="1" applyBorder="1" applyAlignment="1">
      <alignment horizontal="right" vertical="center"/>
    </xf>
    <xf numFmtId="166" fontId="3" fillId="4" borderId="1" xfId="0" applyNumberFormat="1" applyFont="1" applyFill="1" applyBorder="1" applyAlignment="1">
      <alignment horizontal="right"/>
    </xf>
    <xf numFmtId="0" fontId="1" fillId="0" borderId="1" xfId="0" applyFont="1" applyBorder="1" applyAlignment="1">
      <alignment horizontal="center" vertical="center" wrapText="1"/>
    </xf>
    <xf numFmtId="3" fontId="8" fillId="3" borderId="1" xfId="0" applyNumberFormat="1" applyFont="1" applyFill="1" applyBorder="1" applyAlignment="1">
      <alignment horizontal="left" vertical="top" wrapText="1"/>
    </xf>
    <xf numFmtId="166" fontId="6" fillId="3" borderId="1" xfId="0" applyNumberFormat="1" applyFont="1" applyFill="1" applyBorder="1" applyAlignment="1">
      <alignment horizontal="center" vertical="center"/>
    </xf>
    <xf numFmtId="166" fontId="6" fillId="3" borderId="1" xfId="0" applyNumberFormat="1" applyFont="1" applyFill="1" applyBorder="1" applyAlignment="1">
      <alignment horizontal="left" vertical="center" wrapText="1"/>
    </xf>
    <xf numFmtId="166" fontId="6" fillId="3" borderId="1" xfId="0" applyNumberFormat="1" applyFont="1" applyFill="1" applyBorder="1" applyAlignment="1">
      <alignment horizontal="center"/>
    </xf>
    <xf numFmtId="166" fontId="6" fillId="3" borderId="1" xfId="0" applyNumberFormat="1" applyFont="1" applyFill="1" applyBorder="1"/>
    <xf numFmtId="3" fontId="6" fillId="3" borderId="1" xfId="0" applyNumberFormat="1" applyFont="1" applyFill="1" applyBorder="1" applyAlignment="1">
      <alignment horizontal="left" vertical="top" wrapText="1"/>
    </xf>
    <xf numFmtId="3" fontId="3" fillId="5" borderId="1" xfId="0" applyNumberFormat="1" applyFont="1" applyFill="1" applyBorder="1" applyAlignment="1"/>
    <xf numFmtId="3" fontId="8" fillId="5" borderId="1" xfId="0" applyNumberFormat="1" applyFont="1" applyFill="1" applyBorder="1"/>
    <xf numFmtId="3" fontId="3" fillId="6" borderId="1" xfId="0" applyNumberFormat="1" applyFont="1" applyFill="1" applyBorder="1" applyAlignment="1"/>
    <xf numFmtId="3" fontId="6" fillId="6" borderId="1" xfId="0" applyNumberFormat="1" applyFont="1" applyFill="1" applyBorder="1" applyAlignment="1"/>
    <xf numFmtId="0" fontId="6" fillId="0" borderId="0" xfId="0" applyFont="1" applyAlignment="1"/>
    <xf numFmtId="3" fontId="9" fillId="5" borderId="1" xfId="0" applyNumberFormat="1" applyFont="1" applyFill="1" applyBorder="1" applyAlignment="1">
      <alignment horizontal="right" vertical="center"/>
    </xf>
    <xf numFmtId="165" fontId="9" fillId="5" borderId="1" xfId="0" applyNumberFormat="1" applyFont="1" applyFill="1" applyBorder="1" applyAlignment="1">
      <alignment horizontal="right" vertical="center"/>
    </xf>
    <xf numFmtId="0" fontId="10" fillId="0" borderId="0" xfId="0" applyFont="1" applyAlignment="1">
      <alignment horizontal="center"/>
    </xf>
    <xf numFmtId="0" fontId="4"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left" vertical="center" wrapText="1"/>
    </xf>
    <xf numFmtId="3" fontId="4" fillId="2" borderId="2" xfId="0" applyNumberFormat="1" applyFont="1" applyFill="1" applyBorder="1" applyAlignment="1">
      <alignment horizontal="left" vertical="center" wrapText="1"/>
    </xf>
    <xf numFmtId="49" fontId="11" fillId="8" borderId="1"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4" fillId="9" borderId="1" xfId="0" applyFont="1" applyFill="1" applyBorder="1" applyAlignment="1">
      <alignment horizontal="center" vertical="center"/>
    </xf>
    <xf numFmtId="49" fontId="4" fillId="9" borderId="1" xfId="0" applyNumberFormat="1" applyFont="1" applyFill="1" applyBorder="1" applyAlignment="1">
      <alignment horizontal="left" vertical="center" wrapText="1"/>
    </xf>
    <xf numFmtId="0" fontId="4" fillId="9" borderId="1" xfId="0" applyFont="1" applyFill="1" applyBorder="1" applyAlignment="1">
      <alignment horizontal="center" vertical="center" wrapText="1"/>
    </xf>
    <xf numFmtId="49" fontId="4" fillId="9" borderId="1" xfId="0" applyNumberFormat="1" applyFont="1" applyFill="1" applyBorder="1" applyAlignment="1">
      <alignment horizontal="center" vertical="center"/>
    </xf>
    <xf numFmtId="3" fontId="4" fillId="9" borderId="1" xfId="0" applyNumberFormat="1" applyFont="1" applyFill="1" applyBorder="1" applyAlignment="1">
      <alignment horizontal="left" vertical="center" wrapText="1"/>
    </xf>
    <xf numFmtId="0" fontId="4" fillId="9" borderId="1" xfId="0" applyFont="1" applyFill="1" applyBorder="1" applyAlignment="1">
      <alignment horizontal="left" vertical="center" wrapText="1"/>
    </xf>
    <xf numFmtId="3" fontId="4" fillId="9" borderId="1" xfId="0" applyNumberFormat="1" applyFont="1" applyFill="1" applyBorder="1" applyAlignment="1">
      <alignment vertical="center" wrapText="1"/>
    </xf>
    <xf numFmtId="3" fontId="4" fillId="9" borderId="7" xfId="0" applyNumberFormat="1" applyFont="1" applyFill="1" applyBorder="1" applyAlignment="1">
      <alignment vertical="center" wrapText="1"/>
    </xf>
    <xf numFmtId="3" fontId="4" fillId="9" borderId="1" xfId="0" applyNumberFormat="1" applyFont="1" applyFill="1" applyBorder="1" applyAlignment="1">
      <alignment horizontal="left" vertical="top" wrapText="1"/>
    </xf>
    <xf numFmtId="49" fontId="4" fillId="9" borderId="1" xfId="0" applyNumberFormat="1" applyFont="1" applyFill="1" applyBorder="1" applyAlignment="1">
      <alignment horizontal="center" vertical="center" wrapText="1"/>
    </xf>
    <xf numFmtId="3" fontId="4" fillId="9" borderId="1" xfId="0" applyNumberFormat="1" applyFont="1" applyFill="1" applyBorder="1" applyAlignment="1">
      <alignment vertical="top" wrapText="1"/>
    </xf>
    <xf numFmtId="0" fontId="4" fillId="7" borderId="3" xfId="0" applyFont="1" applyFill="1" applyBorder="1" applyAlignment="1">
      <alignment horizontal="center" vertical="center"/>
    </xf>
    <xf numFmtId="0" fontId="11" fillId="7" borderId="1" xfId="0" applyFont="1" applyFill="1" applyBorder="1" applyAlignment="1">
      <alignment horizontal="left" vertical="center" wrapText="1"/>
    </xf>
    <xf numFmtId="0" fontId="4" fillId="2" borderId="1" xfId="0" applyFont="1" applyFill="1" applyBorder="1" applyAlignment="1">
      <alignment horizontal="center" wrapText="1"/>
    </xf>
    <xf numFmtId="3" fontId="4" fillId="2" borderId="1" xfId="0" applyNumberFormat="1" applyFont="1" applyFill="1" applyBorder="1" applyAlignment="1">
      <alignment vertical="center"/>
    </xf>
    <xf numFmtId="0" fontId="11" fillId="2" borderId="1" xfId="0" applyFont="1" applyFill="1" applyBorder="1" applyAlignment="1">
      <alignment horizontal="center" vertical="center"/>
    </xf>
    <xf numFmtId="3" fontId="4" fillId="9" borderId="7"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49" fontId="2"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3" fontId="3" fillId="3" borderId="2" xfId="0" applyNumberFormat="1" applyFont="1" applyFill="1" applyBorder="1" applyAlignment="1">
      <alignment horizontal="left" vertical="center" wrapText="1"/>
    </xf>
    <xf numFmtId="3" fontId="3" fillId="3" borderId="7" xfId="0" applyNumberFormat="1" applyFont="1" applyFill="1" applyBorder="1" applyAlignment="1">
      <alignment horizontal="lef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1" fillId="8" borderId="12"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4" fillId="7" borderId="5" xfId="0" applyFont="1" applyFill="1" applyBorder="1" applyAlignment="1">
      <alignment horizontal="center"/>
    </xf>
    <xf numFmtId="0" fontId="4" fillId="7" borderId="4" xfId="0" applyFont="1" applyFill="1" applyBorder="1" applyAlignment="1">
      <alignment horizontal="center"/>
    </xf>
    <xf numFmtId="0" fontId="11" fillId="8" borderId="2"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colors>
    <mruColors>
      <color rgb="FFCCFFFF"/>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2"/>
  <sheetViews>
    <sheetView topLeftCell="E76" zoomScale="66" zoomScaleNormal="66" workbookViewId="0">
      <selection activeCell="I68" sqref="I68"/>
    </sheetView>
  </sheetViews>
  <sheetFormatPr defaultRowHeight="15" x14ac:dyDescent="0.25"/>
  <cols>
    <col min="1" max="1" width="3.7109375" style="115" customWidth="1"/>
    <col min="2" max="2" width="4.7109375" style="115" customWidth="1"/>
    <col min="3" max="3" width="7.7109375" style="115" customWidth="1"/>
    <col min="4" max="4" width="5.7109375" style="115" customWidth="1"/>
    <col min="5" max="5" width="24.28515625" style="116" customWidth="1"/>
    <col min="6" max="6" width="50.28515625" style="117" customWidth="1"/>
    <col min="7" max="7" width="10.28515625" style="115" customWidth="1"/>
    <col min="8" max="8" width="13.5703125" style="118" customWidth="1"/>
    <col min="9" max="9" width="9.85546875" style="119" customWidth="1"/>
    <col min="10" max="10" width="11.140625" style="116" customWidth="1"/>
    <col min="11" max="11" width="10.28515625" style="116" customWidth="1"/>
    <col min="12" max="12" width="12.5703125" style="116" customWidth="1"/>
    <col min="13" max="13" width="12.85546875" style="116" customWidth="1"/>
    <col min="14" max="14" width="15.140625" style="137" customWidth="1"/>
    <col min="15" max="15" width="12.42578125" style="116" customWidth="1"/>
    <col min="16" max="16" width="14.28515625" style="120" customWidth="1"/>
    <col min="17" max="17" width="43" style="121" customWidth="1"/>
    <col min="18" max="18" width="13.7109375" style="147" customWidth="1"/>
    <col min="19" max="19" width="13.7109375" style="116" customWidth="1"/>
    <col min="20" max="22" width="9.140625" style="116"/>
    <col min="23" max="23" width="9.85546875" style="116" bestFit="1" customWidth="1"/>
    <col min="24" max="256" width="9.140625" style="116"/>
    <col min="257" max="257" width="3.7109375" style="116" customWidth="1"/>
    <col min="258" max="258" width="4.7109375" style="116" customWidth="1"/>
    <col min="259" max="259" width="7.7109375" style="116" customWidth="1"/>
    <col min="260" max="260" width="5.7109375" style="116" customWidth="1"/>
    <col min="261" max="261" width="24.28515625" style="116" customWidth="1"/>
    <col min="262" max="262" width="50.28515625" style="116" customWidth="1"/>
    <col min="263" max="263" width="10.28515625" style="116" customWidth="1"/>
    <col min="264" max="264" width="13.5703125" style="116" customWidth="1"/>
    <col min="265" max="265" width="9.85546875" style="116" customWidth="1"/>
    <col min="266" max="266" width="11.140625" style="116" customWidth="1"/>
    <col min="267" max="267" width="10.28515625" style="116" customWidth="1"/>
    <col min="268" max="268" width="12" style="116" customWidth="1"/>
    <col min="269" max="269" width="11.42578125" style="116" customWidth="1"/>
    <col min="270" max="270" width="15.140625" style="116" customWidth="1"/>
    <col min="271" max="271" width="10.85546875" style="116" customWidth="1"/>
    <col min="272" max="272" width="14.28515625" style="116" customWidth="1"/>
    <col min="273" max="273" width="43" style="116" customWidth="1"/>
    <col min="274" max="275" width="13.7109375" style="116" customWidth="1"/>
    <col min="276" max="278" width="9.140625" style="116"/>
    <col min="279" max="279" width="9.85546875" style="116" bestFit="1" customWidth="1"/>
    <col min="280" max="512" width="9.140625" style="116"/>
    <col min="513" max="513" width="3.7109375" style="116" customWidth="1"/>
    <col min="514" max="514" width="4.7109375" style="116" customWidth="1"/>
    <col min="515" max="515" width="7.7109375" style="116" customWidth="1"/>
    <col min="516" max="516" width="5.7109375" style="116" customWidth="1"/>
    <col min="517" max="517" width="24.28515625" style="116" customWidth="1"/>
    <col min="518" max="518" width="50.28515625" style="116" customWidth="1"/>
    <col min="519" max="519" width="10.28515625" style="116" customWidth="1"/>
    <col min="520" max="520" width="13.5703125" style="116" customWidth="1"/>
    <col min="521" max="521" width="9.85546875" style="116" customWidth="1"/>
    <col min="522" max="522" width="11.140625" style="116" customWidth="1"/>
    <col min="523" max="523" width="10.28515625" style="116" customWidth="1"/>
    <col min="524" max="524" width="12" style="116" customWidth="1"/>
    <col min="525" max="525" width="11.42578125" style="116" customWidth="1"/>
    <col min="526" max="526" width="15.140625" style="116" customWidth="1"/>
    <col min="527" max="527" width="10.85546875" style="116" customWidth="1"/>
    <col min="528" max="528" width="14.28515625" style="116" customWidth="1"/>
    <col min="529" max="529" width="43" style="116" customWidth="1"/>
    <col min="530" max="531" width="13.7109375" style="116" customWidth="1"/>
    <col min="532" max="534" width="9.140625" style="116"/>
    <col min="535" max="535" width="9.85546875" style="116" bestFit="1" customWidth="1"/>
    <col min="536" max="768" width="9.140625" style="116"/>
    <col min="769" max="769" width="3.7109375" style="116" customWidth="1"/>
    <col min="770" max="770" width="4.7109375" style="116" customWidth="1"/>
    <col min="771" max="771" width="7.7109375" style="116" customWidth="1"/>
    <col min="772" max="772" width="5.7109375" style="116" customWidth="1"/>
    <col min="773" max="773" width="24.28515625" style="116" customWidth="1"/>
    <col min="774" max="774" width="50.28515625" style="116" customWidth="1"/>
    <col min="775" max="775" width="10.28515625" style="116" customWidth="1"/>
    <col min="776" max="776" width="13.5703125" style="116" customWidth="1"/>
    <col min="777" max="777" width="9.85546875" style="116" customWidth="1"/>
    <col min="778" max="778" width="11.140625" style="116" customWidth="1"/>
    <col min="779" max="779" width="10.28515625" style="116" customWidth="1"/>
    <col min="780" max="780" width="12" style="116" customWidth="1"/>
    <col min="781" max="781" width="11.42578125" style="116" customWidth="1"/>
    <col min="782" max="782" width="15.140625" style="116" customWidth="1"/>
    <col min="783" max="783" width="10.85546875" style="116" customWidth="1"/>
    <col min="784" max="784" width="14.28515625" style="116" customWidth="1"/>
    <col min="785" max="785" width="43" style="116" customWidth="1"/>
    <col min="786" max="787" width="13.7109375" style="116" customWidth="1"/>
    <col min="788" max="790" width="9.140625" style="116"/>
    <col min="791" max="791" width="9.85546875" style="116" bestFit="1" customWidth="1"/>
    <col min="792" max="1024" width="9.140625" style="116"/>
    <col min="1025" max="1025" width="3.7109375" style="116" customWidth="1"/>
    <col min="1026" max="1026" width="4.7109375" style="116" customWidth="1"/>
    <col min="1027" max="1027" width="7.7109375" style="116" customWidth="1"/>
    <col min="1028" max="1028" width="5.7109375" style="116" customWidth="1"/>
    <col min="1029" max="1029" width="24.28515625" style="116" customWidth="1"/>
    <col min="1030" max="1030" width="50.28515625" style="116" customWidth="1"/>
    <col min="1031" max="1031" width="10.28515625" style="116" customWidth="1"/>
    <col min="1032" max="1032" width="13.5703125" style="116" customWidth="1"/>
    <col min="1033" max="1033" width="9.85546875" style="116" customWidth="1"/>
    <col min="1034" max="1034" width="11.140625" style="116" customWidth="1"/>
    <col min="1035" max="1035" width="10.28515625" style="116" customWidth="1"/>
    <col min="1036" max="1036" width="12" style="116" customWidth="1"/>
    <col min="1037" max="1037" width="11.42578125" style="116" customWidth="1"/>
    <col min="1038" max="1038" width="15.140625" style="116" customWidth="1"/>
    <col min="1039" max="1039" width="10.85546875" style="116" customWidth="1"/>
    <col min="1040" max="1040" width="14.28515625" style="116" customWidth="1"/>
    <col min="1041" max="1041" width="43" style="116" customWidth="1"/>
    <col min="1042" max="1043" width="13.7109375" style="116" customWidth="1"/>
    <col min="1044" max="1046" width="9.140625" style="116"/>
    <col min="1047" max="1047" width="9.85546875" style="116" bestFit="1" customWidth="1"/>
    <col min="1048" max="1280" width="9.140625" style="116"/>
    <col min="1281" max="1281" width="3.7109375" style="116" customWidth="1"/>
    <col min="1282" max="1282" width="4.7109375" style="116" customWidth="1"/>
    <col min="1283" max="1283" width="7.7109375" style="116" customWidth="1"/>
    <col min="1284" max="1284" width="5.7109375" style="116" customWidth="1"/>
    <col min="1285" max="1285" width="24.28515625" style="116" customWidth="1"/>
    <col min="1286" max="1286" width="50.28515625" style="116" customWidth="1"/>
    <col min="1287" max="1287" width="10.28515625" style="116" customWidth="1"/>
    <col min="1288" max="1288" width="13.5703125" style="116" customWidth="1"/>
    <col min="1289" max="1289" width="9.85546875" style="116" customWidth="1"/>
    <col min="1290" max="1290" width="11.140625" style="116" customWidth="1"/>
    <col min="1291" max="1291" width="10.28515625" style="116" customWidth="1"/>
    <col min="1292" max="1292" width="12" style="116" customWidth="1"/>
    <col min="1293" max="1293" width="11.42578125" style="116" customWidth="1"/>
    <col min="1294" max="1294" width="15.140625" style="116" customWidth="1"/>
    <col min="1295" max="1295" width="10.85546875" style="116" customWidth="1"/>
    <col min="1296" max="1296" width="14.28515625" style="116" customWidth="1"/>
    <col min="1297" max="1297" width="43" style="116" customWidth="1"/>
    <col min="1298" max="1299" width="13.7109375" style="116" customWidth="1"/>
    <col min="1300" max="1302" width="9.140625" style="116"/>
    <col min="1303" max="1303" width="9.85546875" style="116" bestFit="1" customWidth="1"/>
    <col min="1304" max="1536" width="9.140625" style="116"/>
    <col min="1537" max="1537" width="3.7109375" style="116" customWidth="1"/>
    <col min="1538" max="1538" width="4.7109375" style="116" customWidth="1"/>
    <col min="1539" max="1539" width="7.7109375" style="116" customWidth="1"/>
    <col min="1540" max="1540" width="5.7109375" style="116" customWidth="1"/>
    <col min="1541" max="1541" width="24.28515625" style="116" customWidth="1"/>
    <col min="1542" max="1542" width="50.28515625" style="116" customWidth="1"/>
    <col min="1543" max="1543" width="10.28515625" style="116" customWidth="1"/>
    <col min="1544" max="1544" width="13.5703125" style="116" customWidth="1"/>
    <col min="1545" max="1545" width="9.85546875" style="116" customWidth="1"/>
    <col min="1546" max="1546" width="11.140625" style="116" customWidth="1"/>
    <col min="1547" max="1547" width="10.28515625" style="116" customWidth="1"/>
    <col min="1548" max="1548" width="12" style="116" customWidth="1"/>
    <col min="1549" max="1549" width="11.42578125" style="116" customWidth="1"/>
    <col min="1550" max="1550" width="15.140625" style="116" customWidth="1"/>
    <col min="1551" max="1551" width="10.85546875" style="116" customWidth="1"/>
    <col min="1552" max="1552" width="14.28515625" style="116" customWidth="1"/>
    <col min="1553" max="1553" width="43" style="116" customWidth="1"/>
    <col min="1554" max="1555" width="13.7109375" style="116" customWidth="1"/>
    <col min="1556" max="1558" width="9.140625" style="116"/>
    <col min="1559" max="1559" width="9.85546875" style="116" bestFit="1" customWidth="1"/>
    <col min="1560" max="1792" width="9.140625" style="116"/>
    <col min="1793" max="1793" width="3.7109375" style="116" customWidth="1"/>
    <col min="1794" max="1794" width="4.7109375" style="116" customWidth="1"/>
    <col min="1795" max="1795" width="7.7109375" style="116" customWidth="1"/>
    <col min="1796" max="1796" width="5.7109375" style="116" customWidth="1"/>
    <col min="1797" max="1797" width="24.28515625" style="116" customWidth="1"/>
    <col min="1798" max="1798" width="50.28515625" style="116" customWidth="1"/>
    <col min="1799" max="1799" width="10.28515625" style="116" customWidth="1"/>
    <col min="1800" max="1800" width="13.5703125" style="116" customWidth="1"/>
    <col min="1801" max="1801" width="9.85546875" style="116" customWidth="1"/>
    <col min="1802" max="1802" width="11.140625" style="116" customWidth="1"/>
    <col min="1803" max="1803" width="10.28515625" style="116" customWidth="1"/>
    <col min="1804" max="1804" width="12" style="116" customWidth="1"/>
    <col min="1805" max="1805" width="11.42578125" style="116" customWidth="1"/>
    <col min="1806" max="1806" width="15.140625" style="116" customWidth="1"/>
    <col min="1807" max="1807" width="10.85546875" style="116" customWidth="1"/>
    <col min="1808" max="1808" width="14.28515625" style="116" customWidth="1"/>
    <col min="1809" max="1809" width="43" style="116" customWidth="1"/>
    <col min="1810" max="1811" width="13.7109375" style="116" customWidth="1"/>
    <col min="1812" max="1814" width="9.140625" style="116"/>
    <col min="1815" max="1815" width="9.85546875" style="116" bestFit="1" customWidth="1"/>
    <col min="1816" max="2048" width="9.140625" style="116"/>
    <col min="2049" max="2049" width="3.7109375" style="116" customWidth="1"/>
    <col min="2050" max="2050" width="4.7109375" style="116" customWidth="1"/>
    <col min="2051" max="2051" width="7.7109375" style="116" customWidth="1"/>
    <col min="2052" max="2052" width="5.7109375" style="116" customWidth="1"/>
    <col min="2053" max="2053" width="24.28515625" style="116" customWidth="1"/>
    <col min="2054" max="2054" width="50.28515625" style="116" customWidth="1"/>
    <col min="2055" max="2055" width="10.28515625" style="116" customWidth="1"/>
    <col min="2056" max="2056" width="13.5703125" style="116" customWidth="1"/>
    <col min="2057" max="2057" width="9.85546875" style="116" customWidth="1"/>
    <col min="2058" max="2058" width="11.140625" style="116" customWidth="1"/>
    <col min="2059" max="2059" width="10.28515625" style="116" customWidth="1"/>
    <col min="2060" max="2060" width="12" style="116" customWidth="1"/>
    <col min="2061" max="2061" width="11.42578125" style="116" customWidth="1"/>
    <col min="2062" max="2062" width="15.140625" style="116" customWidth="1"/>
    <col min="2063" max="2063" width="10.85546875" style="116" customWidth="1"/>
    <col min="2064" max="2064" width="14.28515625" style="116" customWidth="1"/>
    <col min="2065" max="2065" width="43" style="116" customWidth="1"/>
    <col min="2066" max="2067" width="13.7109375" style="116" customWidth="1"/>
    <col min="2068" max="2070" width="9.140625" style="116"/>
    <col min="2071" max="2071" width="9.85546875" style="116" bestFit="1" customWidth="1"/>
    <col min="2072" max="2304" width="9.140625" style="116"/>
    <col min="2305" max="2305" width="3.7109375" style="116" customWidth="1"/>
    <col min="2306" max="2306" width="4.7109375" style="116" customWidth="1"/>
    <col min="2307" max="2307" width="7.7109375" style="116" customWidth="1"/>
    <col min="2308" max="2308" width="5.7109375" style="116" customWidth="1"/>
    <col min="2309" max="2309" width="24.28515625" style="116" customWidth="1"/>
    <col min="2310" max="2310" width="50.28515625" style="116" customWidth="1"/>
    <col min="2311" max="2311" width="10.28515625" style="116" customWidth="1"/>
    <col min="2312" max="2312" width="13.5703125" style="116" customWidth="1"/>
    <col min="2313" max="2313" width="9.85546875" style="116" customWidth="1"/>
    <col min="2314" max="2314" width="11.140625" style="116" customWidth="1"/>
    <col min="2315" max="2315" width="10.28515625" style="116" customWidth="1"/>
    <col min="2316" max="2316" width="12" style="116" customWidth="1"/>
    <col min="2317" max="2317" width="11.42578125" style="116" customWidth="1"/>
    <col min="2318" max="2318" width="15.140625" style="116" customWidth="1"/>
    <col min="2319" max="2319" width="10.85546875" style="116" customWidth="1"/>
    <col min="2320" max="2320" width="14.28515625" style="116" customWidth="1"/>
    <col min="2321" max="2321" width="43" style="116" customWidth="1"/>
    <col min="2322" max="2323" width="13.7109375" style="116" customWidth="1"/>
    <col min="2324" max="2326" width="9.140625" style="116"/>
    <col min="2327" max="2327" width="9.85546875" style="116" bestFit="1" customWidth="1"/>
    <col min="2328" max="2560" width="9.140625" style="116"/>
    <col min="2561" max="2561" width="3.7109375" style="116" customWidth="1"/>
    <col min="2562" max="2562" width="4.7109375" style="116" customWidth="1"/>
    <col min="2563" max="2563" width="7.7109375" style="116" customWidth="1"/>
    <col min="2564" max="2564" width="5.7109375" style="116" customWidth="1"/>
    <col min="2565" max="2565" width="24.28515625" style="116" customWidth="1"/>
    <col min="2566" max="2566" width="50.28515625" style="116" customWidth="1"/>
    <col min="2567" max="2567" width="10.28515625" style="116" customWidth="1"/>
    <col min="2568" max="2568" width="13.5703125" style="116" customWidth="1"/>
    <col min="2569" max="2569" width="9.85546875" style="116" customWidth="1"/>
    <col min="2570" max="2570" width="11.140625" style="116" customWidth="1"/>
    <col min="2571" max="2571" width="10.28515625" style="116" customWidth="1"/>
    <col min="2572" max="2572" width="12" style="116" customWidth="1"/>
    <col min="2573" max="2573" width="11.42578125" style="116" customWidth="1"/>
    <col min="2574" max="2574" width="15.140625" style="116" customWidth="1"/>
    <col min="2575" max="2575" width="10.85546875" style="116" customWidth="1"/>
    <col min="2576" max="2576" width="14.28515625" style="116" customWidth="1"/>
    <col min="2577" max="2577" width="43" style="116" customWidth="1"/>
    <col min="2578" max="2579" width="13.7109375" style="116" customWidth="1"/>
    <col min="2580" max="2582" width="9.140625" style="116"/>
    <col min="2583" max="2583" width="9.85546875" style="116" bestFit="1" customWidth="1"/>
    <col min="2584" max="2816" width="9.140625" style="116"/>
    <col min="2817" max="2817" width="3.7109375" style="116" customWidth="1"/>
    <col min="2818" max="2818" width="4.7109375" style="116" customWidth="1"/>
    <col min="2819" max="2819" width="7.7109375" style="116" customWidth="1"/>
    <col min="2820" max="2820" width="5.7109375" style="116" customWidth="1"/>
    <col min="2821" max="2821" width="24.28515625" style="116" customWidth="1"/>
    <col min="2822" max="2822" width="50.28515625" style="116" customWidth="1"/>
    <col min="2823" max="2823" width="10.28515625" style="116" customWidth="1"/>
    <col min="2824" max="2824" width="13.5703125" style="116" customWidth="1"/>
    <col min="2825" max="2825" width="9.85546875" style="116" customWidth="1"/>
    <col min="2826" max="2826" width="11.140625" style="116" customWidth="1"/>
    <col min="2827" max="2827" width="10.28515625" style="116" customWidth="1"/>
    <col min="2828" max="2828" width="12" style="116" customWidth="1"/>
    <col min="2829" max="2829" width="11.42578125" style="116" customWidth="1"/>
    <col min="2830" max="2830" width="15.140625" style="116" customWidth="1"/>
    <col min="2831" max="2831" width="10.85546875" style="116" customWidth="1"/>
    <col min="2832" max="2832" width="14.28515625" style="116" customWidth="1"/>
    <col min="2833" max="2833" width="43" style="116" customWidth="1"/>
    <col min="2834" max="2835" width="13.7109375" style="116" customWidth="1"/>
    <col min="2836" max="2838" width="9.140625" style="116"/>
    <col min="2839" max="2839" width="9.85546875" style="116" bestFit="1" customWidth="1"/>
    <col min="2840" max="3072" width="9.140625" style="116"/>
    <col min="3073" max="3073" width="3.7109375" style="116" customWidth="1"/>
    <col min="3074" max="3074" width="4.7109375" style="116" customWidth="1"/>
    <col min="3075" max="3075" width="7.7109375" style="116" customWidth="1"/>
    <col min="3076" max="3076" width="5.7109375" style="116" customWidth="1"/>
    <col min="3077" max="3077" width="24.28515625" style="116" customWidth="1"/>
    <col min="3078" max="3078" width="50.28515625" style="116" customWidth="1"/>
    <col min="3079" max="3079" width="10.28515625" style="116" customWidth="1"/>
    <col min="3080" max="3080" width="13.5703125" style="116" customWidth="1"/>
    <col min="3081" max="3081" width="9.85546875" style="116" customWidth="1"/>
    <col min="3082" max="3082" width="11.140625" style="116" customWidth="1"/>
    <col min="3083" max="3083" width="10.28515625" style="116" customWidth="1"/>
    <col min="3084" max="3084" width="12" style="116" customWidth="1"/>
    <col min="3085" max="3085" width="11.42578125" style="116" customWidth="1"/>
    <col min="3086" max="3086" width="15.140625" style="116" customWidth="1"/>
    <col min="3087" max="3087" width="10.85546875" style="116" customWidth="1"/>
    <col min="3088" max="3088" width="14.28515625" style="116" customWidth="1"/>
    <col min="3089" max="3089" width="43" style="116" customWidth="1"/>
    <col min="3090" max="3091" width="13.7109375" style="116" customWidth="1"/>
    <col min="3092" max="3094" width="9.140625" style="116"/>
    <col min="3095" max="3095" width="9.85546875" style="116" bestFit="1" customWidth="1"/>
    <col min="3096" max="3328" width="9.140625" style="116"/>
    <col min="3329" max="3329" width="3.7109375" style="116" customWidth="1"/>
    <col min="3330" max="3330" width="4.7109375" style="116" customWidth="1"/>
    <col min="3331" max="3331" width="7.7109375" style="116" customWidth="1"/>
    <col min="3332" max="3332" width="5.7109375" style="116" customWidth="1"/>
    <col min="3333" max="3333" width="24.28515625" style="116" customWidth="1"/>
    <col min="3334" max="3334" width="50.28515625" style="116" customWidth="1"/>
    <col min="3335" max="3335" width="10.28515625" style="116" customWidth="1"/>
    <col min="3336" max="3336" width="13.5703125" style="116" customWidth="1"/>
    <col min="3337" max="3337" width="9.85546875" style="116" customWidth="1"/>
    <col min="3338" max="3338" width="11.140625" style="116" customWidth="1"/>
    <col min="3339" max="3339" width="10.28515625" style="116" customWidth="1"/>
    <col min="3340" max="3340" width="12" style="116" customWidth="1"/>
    <col min="3341" max="3341" width="11.42578125" style="116" customWidth="1"/>
    <col min="3342" max="3342" width="15.140625" style="116" customWidth="1"/>
    <col min="3343" max="3343" width="10.85546875" style="116" customWidth="1"/>
    <col min="3344" max="3344" width="14.28515625" style="116" customWidth="1"/>
    <col min="3345" max="3345" width="43" style="116" customWidth="1"/>
    <col min="3346" max="3347" width="13.7109375" style="116" customWidth="1"/>
    <col min="3348" max="3350" width="9.140625" style="116"/>
    <col min="3351" max="3351" width="9.85546875" style="116" bestFit="1" customWidth="1"/>
    <col min="3352" max="3584" width="9.140625" style="116"/>
    <col min="3585" max="3585" width="3.7109375" style="116" customWidth="1"/>
    <col min="3586" max="3586" width="4.7109375" style="116" customWidth="1"/>
    <col min="3587" max="3587" width="7.7109375" style="116" customWidth="1"/>
    <col min="3588" max="3588" width="5.7109375" style="116" customWidth="1"/>
    <col min="3589" max="3589" width="24.28515625" style="116" customWidth="1"/>
    <col min="3590" max="3590" width="50.28515625" style="116" customWidth="1"/>
    <col min="3591" max="3591" width="10.28515625" style="116" customWidth="1"/>
    <col min="3592" max="3592" width="13.5703125" style="116" customWidth="1"/>
    <col min="3593" max="3593" width="9.85546875" style="116" customWidth="1"/>
    <col min="3594" max="3594" width="11.140625" style="116" customWidth="1"/>
    <col min="3595" max="3595" width="10.28515625" style="116" customWidth="1"/>
    <col min="3596" max="3596" width="12" style="116" customWidth="1"/>
    <col min="3597" max="3597" width="11.42578125" style="116" customWidth="1"/>
    <col min="3598" max="3598" width="15.140625" style="116" customWidth="1"/>
    <col min="3599" max="3599" width="10.85546875" style="116" customWidth="1"/>
    <col min="3600" max="3600" width="14.28515625" style="116" customWidth="1"/>
    <col min="3601" max="3601" width="43" style="116" customWidth="1"/>
    <col min="3602" max="3603" width="13.7109375" style="116" customWidth="1"/>
    <col min="3604" max="3606" width="9.140625" style="116"/>
    <col min="3607" max="3607" width="9.85546875" style="116" bestFit="1" customWidth="1"/>
    <col min="3608" max="3840" width="9.140625" style="116"/>
    <col min="3841" max="3841" width="3.7109375" style="116" customWidth="1"/>
    <col min="3842" max="3842" width="4.7109375" style="116" customWidth="1"/>
    <col min="3843" max="3843" width="7.7109375" style="116" customWidth="1"/>
    <col min="3844" max="3844" width="5.7109375" style="116" customWidth="1"/>
    <col min="3845" max="3845" width="24.28515625" style="116" customWidth="1"/>
    <col min="3846" max="3846" width="50.28515625" style="116" customWidth="1"/>
    <col min="3847" max="3847" width="10.28515625" style="116" customWidth="1"/>
    <col min="3848" max="3848" width="13.5703125" style="116" customWidth="1"/>
    <col min="3849" max="3849" width="9.85546875" style="116" customWidth="1"/>
    <col min="3850" max="3850" width="11.140625" style="116" customWidth="1"/>
    <col min="3851" max="3851" width="10.28515625" style="116" customWidth="1"/>
    <col min="3852" max="3852" width="12" style="116" customWidth="1"/>
    <col min="3853" max="3853" width="11.42578125" style="116" customWidth="1"/>
    <col min="3854" max="3854" width="15.140625" style="116" customWidth="1"/>
    <col min="3855" max="3855" width="10.85546875" style="116" customWidth="1"/>
    <col min="3856" max="3856" width="14.28515625" style="116" customWidth="1"/>
    <col min="3857" max="3857" width="43" style="116" customWidth="1"/>
    <col min="3858" max="3859" width="13.7109375" style="116" customWidth="1"/>
    <col min="3860" max="3862" width="9.140625" style="116"/>
    <col min="3863" max="3863" width="9.85546875" style="116" bestFit="1" customWidth="1"/>
    <col min="3864" max="4096" width="9.140625" style="116"/>
    <col min="4097" max="4097" width="3.7109375" style="116" customWidth="1"/>
    <col min="4098" max="4098" width="4.7109375" style="116" customWidth="1"/>
    <col min="4099" max="4099" width="7.7109375" style="116" customWidth="1"/>
    <col min="4100" max="4100" width="5.7109375" style="116" customWidth="1"/>
    <col min="4101" max="4101" width="24.28515625" style="116" customWidth="1"/>
    <col min="4102" max="4102" width="50.28515625" style="116" customWidth="1"/>
    <col min="4103" max="4103" width="10.28515625" style="116" customWidth="1"/>
    <col min="4104" max="4104" width="13.5703125" style="116" customWidth="1"/>
    <col min="4105" max="4105" width="9.85546875" style="116" customWidth="1"/>
    <col min="4106" max="4106" width="11.140625" style="116" customWidth="1"/>
    <col min="4107" max="4107" width="10.28515625" style="116" customWidth="1"/>
    <col min="4108" max="4108" width="12" style="116" customWidth="1"/>
    <col min="4109" max="4109" width="11.42578125" style="116" customWidth="1"/>
    <col min="4110" max="4110" width="15.140625" style="116" customWidth="1"/>
    <col min="4111" max="4111" width="10.85546875" style="116" customWidth="1"/>
    <col min="4112" max="4112" width="14.28515625" style="116" customWidth="1"/>
    <col min="4113" max="4113" width="43" style="116" customWidth="1"/>
    <col min="4114" max="4115" width="13.7109375" style="116" customWidth="1"/>
    <col min="4116" max="4118" width="9.140625" style="116"/>
    <col min="4119" max="4119" width="9.85546875" style="116" bestFit="1" customWidth="1"/>
    <col min="4120" max="4352" width="9.140625" style="116"/>
    <col min="4353" max="4353" width="3.7109375" style="116" customWidth="1"/>
    <col min="4354" max="4354" width="4.7109375" style="116" customWidth="1"/>
    <col min="4355" max="4355" width="7.7109375" style="116" customWidth="1"/>
    <col min="4356" max="4356" width="5.7109375" style="116" customWidth="1"/>
    <col min="4357" max="4357" width="24.28515625" style="116" customWidth="1"/>
    <col min="4358" max="4358" width="50.28515625" style="116" customWidth="1"/>
    <col min="4359" max="4359" width="10.28515625" style="116" customWidth="1"/>
    <col min="4360" max="4360" width="13.5703125" style="116" customWidth="1"/>
    <col min="4361" max="4361" width="9.85546875" style="116" customWidth="1"/>
    <col min="4362" max="4362" width="11.140625" style="116" customWidth="1"/>
    <col min="4363" max="4363" width="10.28515625" style="116" customWidth="1"/>
    <col min="4364" max="4364" width="12" style="116" customWidth="1"/>
    <col min="4365" max="4365" width="11.42578125" style="116" customWidth="1"/>
    <col min="4366" max="4366" width="15.140625" style="116" customWidth="1"/>
    <col min="4367" max="4367" width="10.85546875" style="116" customWidth="1"/>
    <col min="4368" max="4368" width="14.28515625" style="116" customWidth="1"/>
    <col min="4369" max="4369" width="43" style="116" customWidth="1"/>
    <col min="4370" max="4371" width="13.7109375" style="116" customWidth="1"/>
    <col min="4372" max="4374" width="9.140625" style="116"/>
    <col min="4375" max="4375" width="9.85546875" style="116" bestFit="1" customWidth="1"/>
    <col min="4376" max="4608" width="9.140625" style="116"/>
    <col min="4609" max="4609" width="3.7109375" style="116" customWidth="1"/>
    <col min="4610" max="4610" width="4.7109375" style="116" customWidth="1"/>
    <col min="4611" max="4611" width="7.7109375" style="116" customWidth="1"/>
    <col min="4612" max="4612" width="5.7109375" style="116" customWidth="1"/>
    <col min="4613" max="4613" width="24.28515625" style="116" customWidth="1"/>
    <col min="4614" max="4614" width="50.28515625" style="116" customWidth="1"/>
    <col min="4615" max="4615" width="10.28515625" style="116" customWidth="1"/>
    <col min="4616" max="4616" width="13.5703125" style="116" customWidth="1"/>
    <col min="4617" max="4617" width="9.85546875" style="116" customWidth="1"/>
    <col min="4618" max="4618" width="11.140625" style="116" customWidth="1"/>
    <col min="4619" max="4619" width="10.28515625" style="116" customWidth="1"/>
    <col min="4620" max="4620" width="12" style="116" customWidth="1"/>
    <col min="4621" max="4621" width="11.42578125" style="116" customWidth="1"/>
    <col min="4622" max="4622" width="15.140625" style="116" customWidth="1"/>
    <col min="4623" max="4623" width="10.85546875" style="116" customWidth="1"/>
    <col min="4624" max="4624" width="14.28515625" style="116" customWidth="1"/>
    <col min="4625" max="4625" width="43" style="116" customWidth="1"/>
    <col min="4626" max="4627" width="13.7109375" style="116" customWidth="1"/>
    <col min="4628" max="4630" width="9.140625" style="116"/>
    <col min="4631" max="4631" width="9.85546875" style="116" bestFit="1" customWidth="1"/>
    <col min="4632" max="4864" width="9.140625" style="116"/>
    <col min="4865" max="4865" width="3.7109375" style="116" customWidth="1"/>
    <col min="4866" max="4866" width="4.7109375" style="116" customWidth="1"/>
    <col min="4867" max="4867" width="7.7109375" style="116" customWidth="1"/>
    <col min="4868" max="4868" width="5.7109375" style="116" customWidth="1"/>
    <col min="4869" max="4869" width="24.28515625" style="116" customWidth="1"/>
    <col min="4870" max="4870" width="50.28515625" style="116" customWidth="1"/>
    <col min="4871" max="4871" width="10.28515625" style="116" customWidth="1"/>
    <col min="4872" max="4872" width="13.5703125" style="116" customWidth="1"/>
    <col min="4873" max="4873" width="9.85546875" style="116" customWidth="1"/>
    <col min="4874" max="4874" width="11.140625" style="116" customWidth="1"/>
    <col min="4875" max="4875" width="10.28515625" style="116" customWidth="1"/>
    <col min="4876" max="4876" width="12" style="116" customWidth="1"/>
    <col min="4877" max="4877" width="11.42578125" style="116" customWidth="1"/>
    <col min="4878" max="4878" width="15.140625" style="116" customWidth="1"/>
    <col min="4879" max="4879" width="10.85546875" style="116" customWidth="1"/>
    <col min="4880" max="4880" width="14.28515625" style="116" customWidth="1"/>
    <col min="4881" max="4881" width="43" style="116" customWidth="1"/>
    <col min="4882" max="4883" width="13.7109375" style="116" customWidth="1"/>
    <col min="4884" max="4886" width="9.140625" style="116"/>
    <col min="4887" max="4887" width="9.85546875" style="116" bestFit="1" customWidth="1"/>
    <col min="4888" max="5120" width="9.140625" style="116"/>
    <col min="5121" max="5121" width="3.7109375" style="116" customWidth="1"/>
    <col min="5122" max="5122" width="4.7109375" style="116" customWidth="1"/>
    <col min="5123" max="5123" width="7.7109375" style="116" customWidth="1"/>
    <col min="5124" max="5124" width="5.7109375" style="116" customWidth="1"/>
    <col min="5125" max="5125" width="24.28515625" style="116" customWidth="1"/>
    <col min="5126" max="5126" width="50.28515625" style="116" customWidth="1"/>
    <col min="5127" max="5127" width="10.28515625" style="116" customWidth="1"/>
    <col min="5128" max="5128" width="13.5703125" style="116" customWidth="1"/>
    <col min="5129" max="5129" width="9.85546875" style="116" customWidth="1"/>
    <col min="5130" max="5130" width="11.140625" style="116" customWidth="1"/>
    <col min="5131" max="5131" width="10.28515625" style="116" customWidth="1"/>
    <col min="5132" max="5132" width="12" style="116" customWidth="1"/>
    <col min="5133" max="5133" width="11.42578125" style="116" customWidth="1"/>
    <col min="5134" max="5134" width="15.140625" style="116" customWidth="1"/>
    <col min="5135" max="5135" width="10.85546875" style="116" customWidth="1"/>
    <col min="5136" max="5136" width="14.28515625" style="116" customWidth="1"/>
    <col min="5137" max="5137" width="43" style="116" customWidth="1"/>
    <col min="5138" max="5139" width="13.7109375" style="116" customWidth="1"/>
    <col min="5140" max="5142" width="9.140625" style="116"/>
    <col min="5143" max="5143" width="9.85546875" style="116" bestFit="1" customWidth="1"/>
    <col min="5144" max="5376" width="9.140625" style="116"/>
    <col min="5377" max="5377" width="3.7109375" style="116" customWidth="1"/>
    <col min="5378" max="5378" width="4.7109375" style="116" customWidth="1"/>
    <col min="5379" max="5379" width="7.7109375" style="116" customWidth="1"/>
    <col min="5380" max="5380" width="5.7109375" style="116" customWidth="1"/>
    <col min="5381" max="5381" width="24.28515625" style="116" customWidth="1"/>
    <col min="5382" max="5382" width="50.28515625" style="116" customWidth="1"/>
    <col min="5383" max="5383" width="10.28515625" style="116" customWidth="1"/>
    <col min="5384" max="5384" width="13.5703125" style="116" customWidth="1"/>
    <col min="5385" max="5385" width="9.85546875" style="116" customWidth="1"/>
    <col min="5386" max="5386" width="11.140625" style="116" customWidth="1"/>
    <col min="5387" max="5387" width="10.28515625" style="116" customWidth="1"/>
    <col min="5388" max="5388" width="12" style="116" customWidth="1"/>
    <col min="5389" max="5389" width="11.42578125" style="116" customWidth="1"/>
    <col min="5390" max="5390" width="15.140625" style="116" customWidth="1"/>
    <col min="5391" max="5391" width="10.85546875" style="116" customWidth="1"/>
    <col min="5392" max="5392" width="14.28515625" style="116" customWidth="1"/>
    <col min="5393" max="5393" width="43" style="116" customWidth="1"/>
    <col min="5394" max="5395" width="13.7109375" style="116" customWidth="1"/>
    <col min="5396" max="5398" width="9.140625" style="116"/>
    <col min="5399" max="5399" width="9.85546875" style="116" bestFit="1" customWidth="1"/>
    <col min="5400" max="5632" width="9.140625" style="116"/>
    <col min="5633" max="5633" width="3.7109375" style="116" customWidth="1"/>
    <col min="5634" max="5634" width="4.7109375" style="116" customWidth="1"/>
    <col min="5635" max="5635" width="7.7109375" style="116" customWidth="1"/>
    <col min="5636" max="5636" width="5.7109375" style="116" customWidth="1"/>
    <col min="5637" max="5637" width="24.28515625" style="116" customWidth="1"/>
    <col min="5638" max="5638" width="50.28515625" style="116" customWidth="1"/>
    <col min="5639" max="5639" width="10.28515625" style="116" customWidth="1"/>
    <col min="5640" max="5640" width="13.5703125" style="116" customWidth="1"/>
    <col min="5641" max="5641" width="9.85546875" style="116" customWidth="1"/>
    <col min="5642" max="5642" width="11.140625" style="116" customWidth="1"/>
    <col min="5643" max="5643" width="10.28515625" style="116" customWidth="1"/>
    <col min="5644" max="5644" width="12" style="116" customWidth="1"/>
    <col min="5645" max="5645" width="11.42578125" style="116" customWidth="1"/>
    <col min="5646" max="5646" width="15.140625" style="116" customWidth="1"/>
    <col min="5647" max="5647" width="10.85546875" style="116" customWidth="1"/>
    <col min="5648" max="5648" width="14.28515625" style="116" customWidth="1"/>
    <col min="5649" max="5649" width="43" style="116" customWidth="1"/>
    <col min="5650" max="5651" width="13.7109375" style="116" customWidth="1"/>
    <col min="5652" max="5654" width="9.140625" style="116"/>
    <col min="5655" max="5655" width="9.85546875" style="116" bestFit="1" customWidth="1"/>
    <col min="5656" max="5888" width="9.140625" style="116"/>
    <col min="5889" max="5889" width="3.7109375" style="116" customWidth="1"/>
    <col min="5890" max="5890" width="4.7109375" style="116" customWidth="1"/>
    <col min="5891" max="5891" width="7.7109375" style="116" customWidth="1"/>
    <col min="5892" max="5892" width="5.7109375" style="116" customWidth="1"/>
    <col min="5893" max="5893" width="24.28515625" style="116" customWidth="1"/>
    <col min="5894" max="5894" width="50.28515625" style="116" customWidth="1"/>
    <col min="5895" max="5895" width="10.28515625" style="116" customWidth="1"/>
    <col min="5896" max="5896" width="13.5703125" style="116" customWidth="1"/>
    <col min="5897" max="5897" width="9.85546875" style="116" customWidth="1"/>
    <col min="5898" max="5898" width="11.140625" style="116" customWidth="1"/>
    <col min="5899" max="5899" width="10.28515625" style="116" customWidth="1"/>
    <col min="5900" max="5900" width="12" style="116" customWidth="1"/>
    <col min="5901" max="5901" width="11.42578125" style="116" customWidth="1"/>
    <col min="5902" max="5902" width="15.140625" style="116" customWidth="1"/>
    <col min="5903" max="5903" width="10.85546875" style="116" customWidth="1"/>
    <col min="5904" max="5904" width="14.28515625" style="116" customWidth="1"/>
    <col min="5905" max="5905" width="43" style="116" customWidth="1"/>
    <col min="5906" max="5907" width="13.7109375" style="116" customWidth="1"/>
    <col min="5908" max="5910" width="9.140625" style="116"/>
    <col min="5911" max="5911" width="9.85546875" style="116" bestFit="1" customWidth="1"/>
    <col min="5912" max="6144" width="9.140625" style="116"/>
    <col min="6145" max="6145" width="3.7109375" style="116" customWidth="1"/>
    <col min="6146" max="6146" width="4.7109375" style="116" customWidth="1"/>
    <col min="6147" max="6147" width="7.7109375" style="116" customWidth="1"/>
    <col min="6148" max="6148" width="5.7109375" style="116" customWidth="1"/>
    <col min="6149" max="6149" width="24.28515625" style="116" customWidth="1"/>
    <col min="6150" max="6150" width="50.28515625" style="116" customWidth="1"/>
    <col min="6151" max="6151" width="10.28515625" style="116" customWidth="1"/>
    <col min="6152" max="6152" width="13.5703125" style="116" customWidth="1"/>
    <col min="6153" max="6153" width="9.85546875" style="116" customWidth="1"/>
    <col min="6154" max="6154" width="11.140625" style="116" customWidth="1"/>
    <col min="6155" max="6155" width="10.28515625" style="116" customWidth="1"/>
    <col min="6156" max="6156" width="12" style="116" customWidth="1"/>
    <col min="6157" max="6157" width="11.42578125" style="116" customWidth="1"/>
    <col min="6158" max="6158" width="15.140625" style="116" customWidth="1"/>
    <col min="6159" max="6159" width="10.85546875" style="116" customWidth="1"/>
    <col min="6160" max="6160" width="14.28515625" style="116" customWidth="1"/>
    <col min="6161" max="6161" width="43" style="116" customWidth="1"/>
    <col min="6162" max="6163" width="13.7109375" style="116" customWidth="1"/>
    <col min="6164" max="6166" width="9.140625" style="116"/>
    <col min="6167" max="6167" width="9.85546875" style="116" bestFit="1" customWidth="1"/>
    <col min="6168" max="6400" width="9.140625" style="116"/>
    <col min="6401" max="6401" width="3.7109375" style="116" customWidth="1"/>
    <col min="6402" max="6402" width="4.7109375" style="116" customWidth="1"/>
    <col min="6403" max="6403" width="7.7109375" style="116" customWidth="1"/>
    <col min="6404" max="6404" width="5.7109375" style="116" customWidth="1"/>
    <col min="6405" max="6405" width="24.28515625" style="116" customWidth="1"/>
    <col min="6406" max="6406" width="50.28515625" style="116" customWidth="1"/>
    <col min="6407" max="6407" width="10.28515625" style="116" customWidth="1"/>
    <col min="6408" max="6408" width="13.5703125" style="116" customWidth="1"/>
    <col min="6409" max="6409" width="9.85546875" style="116" customWidth="1"/>
    <col min="6410" max="6410" width="11.140625" style="116" customWidth="1"/>
    <col min="6411" max="6411" width="10.28515625" style="116" customWidth="1"/>
    <col min="6412" max="6412" width="12" style="116" customWidth="1"/>
    <col min="6413" max="6413" width="11.42578125" style="116" customWidth="1"/>
    <col min="6414" max="6414" width="15.140625" style="116" customWidth="1"/>
    <col min="6415" max="6415" width="10.85546875" style="116" customWidth="1"/>
    <col min="6416" max="6416" width="14.28515625" style="116" customWidth="1"/>
    <col min="6417" max="6417" width="43" style="116" customWidth="1"/>
    <col min="6418" max="6419" width="13.7109375" style="116" customWidth="1"/>
    <col min="6420" max="6422" width="9.140625" style="116"/>
    <col min="6423" max="6423" width="9.85546875" style="116" bestFit="1" customWidth="1"/>
    <col min="6424" max="6656" width="9.140625" style="116"/>
    <col min="6657" max="6657" width="3.7109375" style="116" customWidth="1"/>
    <col min="6658" max="6658" width="4.7109375" style="116" customWidth="1"/>
    <col min="6659" max="6659" width="7.7109375" style="116" customWidth="1"/>
    <col min="6660" max="6660" width="5.7109375" style="116" customWidth="1"/>
    <col min="6661" max="6661" width="24.28515625" style="116" customWidth="1"/>
    <col min="6662" max="6662" width="50.28515625" style="116" customWidth="1"/>
    <col min="6663" max="6663" width="10.28515625" style="116" customWidth="1"/>
    <col min="6664" max="6664" width="13.5703125" style="116" customWidth="1"/>
    <col min="6665" max="6665" width="9.85546875" style="116" customWidth="1"/>
    <col min="6666" max="6666" width="11.140625" style="116" customWidth="1"/>
    <col min="6667" max="6667" width="10.28515625" style="116" customWidth="1"/>
    <col min="6668" max="6668" width="12" style="116" customWidth="1"/>
    <col min="6669" max="6669" width="11.42578125" style="116" customWidth="1"/>
    <col min="6670" max="6670" width="15.140625" style="116" customWidth="1"/>
    <col min="6671" max="6671" width="10.85546875" style="116" customWidth="1"/>
    <col min="6672" max="6672" width="14.28515625" style="116" customWidth="1"/>
    <col min="6673" max="6673" width="43" style="116" customWidth="1"/>
    <col min="6674" max="6675" width="13.7109375" style="116" customWidth="1"/>
    <col min="6676" max="6678" width="9.140625" style="116"/>
    <col min="6679" max="6679" width="9.85546875" style="116" bestFit="1" customWidth="1"/>
    <col min="6680" max="6912" width="9.140625" style="116"/>
    <col min="6913" max="6913" width="3.7109375" style="116" customWidth="1"/>
    <col min="6914" max="6914" width="4.7109375" style="116" customWidth="1"/>
    <col min="6915" max="6915" width="7.7109375" style="116" customWidth="1"/>
    <col min="6916" max="6916" width="5.7109375" style="116" customWidth="1"/>
    <col min="6917" max="6917" width="24.28515625" style="116" customWidth="1"/>
    <col min="6918" max="6918" width="50.28515625" style="116" customWidth="1"/>
    <col min="6919" max="6919" width="10.28515625" style="116" customWidth="1"/>
    <col min="6920" max="6920" width="13.5703125" style="116" customWidth="1"/>
    <col min="6921" max="6921" width="9.85546875" style="116" customWidth="1"/>
    <col min="6922" max="6922" width="11.140625" style="116" customWidth="1"/>
    <col min="6923" max="6923" width="10.28515625" style="116" customWidth="1"/>
    <col min="6924" max="6924" width="12" style="116" customWidth="1"/>
    <col min="6925" max="6925" width="11.42578125" style="116" customWidth="1"/>
    <col min="6926" max="6926" width="15.140625" style="116" customWidth="1"/>
    <col min="6927" max="6927" width="10.85546875" style="116" customWidth="1"/>
    <col min="6928" max="6928" width="14.28515625" style="116" customWidth="1"/>
    <col min="6929" max="6929" width="43" style="116" customWidth="1"/>
    <col min="6930" max="6931" width="13.7109375" style="116" customWidth="1"/>
    <col min="6932" max="6934" width="9.140625" style="116"/>
    <col min="6935" max="6935" width="9.85546875" style="116" bestFit="1" customWidth="1"/>
    <col min="6936" max="7168" width="9.140625" style="116"/>
    <col min="7169" max="7169" width="3.7109375" style="116" customWidth="1"/>
    <col min="7170" max="7170" width="4.7109375" style="116" customWidth="1"/>
    <col min="7171" max="7171" width="7.7109375" style="116" customWidth="1"/>
    <col min="7172" max="7172" width="5.7109375" style="116" customWidth="1"/>
    <col min="7173" max="7173" width="24.28515625" style="116" customWidth="1"/>
    <col min="7174" max="7174" width="50.28515625" style="116" customWidth="1"/>
    <col min="7175" max="7175" width="10.28515625" style="116" customWidth="1"/>
    <col min="7176" max="7176" width="13.5703125" style="116" customWidth="1"/>
    <col min="7177" max="7177" width="9.85546875" style="116" customWidth="1"/>
    <col min="7178" max="7178" width="11.140625" style="116" customWidth="1"/>
    <col min="7179" max="7179" width="10.28515625" style="116" customWidth="1"/>
    <col min="7180" max="7180" width="12" style="116" customWidth="1"/>
    <col min="7181" max="7181" width="11.42578125" style="116" customWidth="1"/>
    <col min="7182" max="7182" width="15.140625" style="116" customWidth="1"/>
    <col min="7183" max="7183" width="10.85546875" style="116" customWidth="1"/>
    <col min="7184" max="7184" width="14.28515625" style="116" customWidth="1"/>
    <col min="7185" max="7185" width="43" style="116" customWidth="1"/>
    <col min="7186" max="7187" width="13.7109375" style="116" customWidth="1"/>
    <col min="7188" max="7190" width="9.140625" style="116"/>
    <col min="7191" max="7191" width="9.85546875" style="116" bestFit="1" customWidth="1"/>
    <col min="7192" max="7424" width="9.140625" style="116"/>
    <col min="7425" max="7425" width="3.7109375" style="116" customWidth="1"/>
    <col min="7426" max="7426" width="4.7109375" style="116" customWidth="1"/>
    <col min="7427" max="7427" width="7.7109375" style="116" customWidth="1"/>
    <col min="7428" max="7428" width="5.7109375" style="116" customWidth="1"/>
    <col min="7429" max="7429" width="24.28515625" style="116" customWidth="1"/>
    <col min="7430" max="7430" width="50.28515625" style="116" customWidth="1"/>
    <col min="7431" max="7431" width="10.28515625" style="116" customWidth="1"/>
    <col min="7432" max="7432" width="13.5703125" style="116" customWidth="1"/>
    <col min="7433" max="7433" width="9.85546875" style="116" customWidth="1"/>
    <col min="7434" max="7434" width="11.140625" style="116" customWidth="1"/>
    <col min="7435" max="7435" width="10.28515625" style="116" customWidth="1"/>
    <col min="7436" max="7436" width="12" style="116" customWidth="1"/>
    <col min="7437" max="7437" width="11.42578125" style="116" customWidth="1"/>
    <col min="7438" max="7438" width="15.140625" style="116" customWidth="1"/>
    <col min="7439" max="7439" width="10.85546875" style="116" customWidth="1"/>
    <col min="7440" max="7440" width="14.28515625" style="116" customWidth="1"/>
    <col min="7441" max="7441" width="43" style="116" customWidth="1"/>
    <col min="7442" max="7443" width="13.7109375" style="116" customWidth="1"/>
    <col min="7444" max="7446" width="9.140625" style="116"/>
    <col min="7447" max="7447" width="9.85546875" style="116" bestFit="1" customWidth="1"/>
    <col min="7448" max="7680" width="9.140625" style="116"/>
    <col min="7681" max="7681" width="3.7109375" style="116" customWidth="1"/>
    <col min="7682" max="7682" width="4.7109375" style="116" customWidth="1"/>
    <col min="7683" max="7683" width="7.7109375" style="116" customWidth="1"/>
    <col min="7684" max="7684" width="5.7109375" style="116" customWidth="1"/>
    <col min="7685" max="7685" width="24.28515625" style="116" customWidth="1"/>
    <col min="7686" max="7686" width="50.28515625" style="116" customWidth="1"/>
    <col min="7687" max="7687" width="10.28515625" style="116" customWidth="1"/>
    <col min="7688" max="7688" width="13.5703125" style="116" customWidth="1"/>
    <col min="7689" max="7689" width="9.85546875" style="116" customWidth="1"/>
    <col min="7690" max="7690" width="11.140625" style="116" customWidth="1"/>
    <col min="7691" max="7691" width="10.28515625" style="116" customWidth="1"/>
    <col min="7692" max="7692" width="12" style="116" customWidth="1"/>
    <col min="7693" max="7693" width="11.42578125" style="116" customWidth="1"/>
    <col min="7694" max="7694" width="15.140625" style="116" customWidth="1"/>
    <col min="7695" max="7695" width="10.85546875" style="116" customWidth="1"/>
    <col min="7696" max="7696" width="14.28515625" style="116" customWidth="1"/>
    <col min="7697" max="7697" width="43" style="116" customWidth="1"/>
    <col min="7698" max="7699" width="13.7109375" style="116" customWidth="1"/>
    <col min="7700" max="7702" width="9.140625" style="116"/>
    <col min="7703" max="7703" width="9.85546875" style="116" bestFit="1" customWidth="1"/>
    <col min="7704" max="7936" width="9.140625" style="116"/>
    <col min="7937" max="7937" width="3.7109375" style="116" customWidth="1"/>
    <col min="7938" max="7938" width="4.7109375" style="116" customWidth="1"/>
    <col min="7939" max="7939" width="7.7109375" style="116" customWidth="1"/>
    <col min="7940" max="7940" width="5.7109375" style="116" customWidth="1"/>
    <col min="7941" max="7941" width="24.28515625" style="116" customWidth="1"/>
    <col min="7942" max="7942" width="50.28515625" style="116" customWidth="1"/>
    <col min="7943" max="7943" width="10.28515625" style="116" customWidth="1"/>
    <col min="7944" max="7944" width="13.5703125" style="116" customWidth="1"/>
    <col min="7945" max="7945" width="9.85546875" style="116" customWidth="1"/>
    <col min="7946" max="7946" width="11.140625" style="116" customWidth="1"/>
    <col min="7947" max="7947" width="10.28515625" style="116" customWidth="1"/>
    <col min="7948" max="7948" width="12" style="116" customWidth="1"/>
    <col min="7949" max="7949" width="11.42578125" style="116" customWidth="1"/>
    <col min="7950" max="7950" width="15.140625" style="116" customWidth="1"/>
    <col min="7951" max="7951" width="10.85546875" style="116" customWidth="1"/>
    <col min="7952" max="7952" width="14.28515625" style="116" customWidth="1"/>
    <col min="7953" max="7953" width="43" style="116" customWidth="1"/>
    <col min="7954" max="7955" width="13.7109375" style="116" customWidth="1"/>
    <col min="7956" max="7958" width="9.140625" style="116"/>
    <col min="7959" max="7959" width="9.85546875" style="116" bestFit="1" customWidth="1"/>
    <col min="7960" max="8192" width="9.140625" style="116"/>
    <col min="8193" max="8193" width="3.7109375" style="116" customWidth="1"/>
    <col min="8194" max="8194" width="4.7109375" style="116" customWidth="1"/>
    <col min="8195" max="8195" width="7.7109375" style="116" customWidth="1"/>
    <col min="8196" max="8196" width="5.7109375" style="116" customWidth="1"/>
    <col min="8197" max="8197" width="24.28515625" style="116" customWidth="1"/>
    <col min="8198" max="8198" width="50.28515625" style="116" customWidth="1"/>
    <col min="8199" max="8199" width="10.28515625" style="116" customWidth="1"/>
    <col min="8200" max="8200" width="13.5703125" style="116" customWidth="1"/>
    <col min="8201" max="8201" width="9.85546875" style="116" customWidth="1"/>
    <col min="8202" max="8202" width="11.140625" style="116" customWidth="1"/>
    <col min="8203" max="8203" width="10.28515625" style="116" customWidth="1"/>
    <col min="8204" max="8204" width="12" style="116" customWidth="1"/>
    <col min="8205" max="8205" width="11.42578125" style="116" customWidth="1"/>
    <col min="8206" max="8206" width="15.140625" style="116" customWidth="1"/>
    <col min="8207" max="8207" width="10.85546875" style="116" customWidth="1"/>
    <col min="8208" max="8208" width="14.28515625" style="116" customWidth="1"/>
    <col min="8209" max="8209" width="43" style="116" customWidth="1"/>
    <col min="8210" max="8211" width="13.7109375" style="116" customWidth="1"/>
    <col min="8212" max="8214" width="9.140625" style="116"/>
    <col min="8215" max="8215" width="9.85546875" style="116" bestFit="1" customWidth="1"/>
    <col min="8216" max="8448" width="9.140625" style="116"/>
    <col min="8449" max="8449" width="3.7109375" style="116" customWidth="1"/>
    <col min="8450" max="8450" width="4.7109375" style="116" customWidth="1"/>
    <col min="8451" max="8451" width="7.7109375" style="116" customWidth="1"/>
    <col min="8452" max="8452" width="5.7109375" style="116" customWidth="1"/>
    <col min="8453" max="8453" width="24.28515625" style="116" customWidth="1"/>
    <col min="8454" max="8454" width="50.28515625" style="116" customWidth="1"/>
    <col min="8455" max="8455" width="10.28515625" style="116" customWidth="1"/>
    <col min="8456" max="8456" width="13.5703125" style="116" customWidth="1"/>
    <col min="8457" max="8457" width="9.85546875" style="116" customWidth="1"/>
    <col min="8458" max="8458" width="11.140625" style="116" customWidth="1"/>
    <col min="8459" max="8459" width="10.28515625" style="116" customWidth="1"/>
    <col min="8460" max="8460" width="12" style="116" customWidth="1"/>
    <col min="8461" max="8461" width="11.42578125" style="116" customWidth="1"/>
    <col min="8462" max="8462" width="15.140625" style="116" customWidth="1"/>
    <col min="8463" max="8463" width="10.85546875" style="116" customWidth="1"/>
    <col min="8464" max="8464" width="14.28515625" style="116" customWidth="1"/>
    <col min="8465" max="8465" width="43" style="116" customWidth="1"/>
    <col min="8466" max="8467" width="13.7109375" style="116" customWidth="1"/>
    <col min="8468" max="8470" width="9.140625" style="116"/>
    <col min="8471" max="8471" width="9.85546875" style="116" bestFit="1" customWidth="1"/>
    <col min="8472" max="8704" width="9.140625" style="116"/>
    <col min="8705" max="8705" width="3.7109375" style="116" customWidth="1"/>
    <col min="8706" max="8706" width="4.7109375" style="116" customWidth="1"/>
    <col min="8707" max="8707" width="7.7109375" style="116" customWidth="1"/>
    <col min="8708" max="8708" width="5.7109375" style="116" customWidth="1"/>
    <col min="8709" max="8709" width="24.28515625" style="116" customWidth="1"/>
    <col min="8710" max="8710" width="50.28515625" style="116" customWidth="1"/>
    <col min="8711" max="8711" width="10.28515625" style="116" customWidth="1"/>
    <col min="8712" max="8712" width="13.5703125" style="116" customWidth="1"/>
    <col min="8713" max="8713" width="9.85546875" style="116" customWidth="1"/>
    <col min="8714" max="8714" width="11.140625" style="116" customWidth="1"/>
    <col min="8715" max="8715" width="10.28515625" style="116" customWidth="1"/>
    <col min="8716" max="8716" width="12" style="116" customWidth="1"/>
    <col min="8717" max="8717" width="11.42578125" style="116" customWidth="1"/>
    <col min="8718" max="8718" width="15.140625" style="116" customWidth="1"/>
    <col min="8719" max="8719" width="10.85546875" style="116" customWidth="1"/>
    <col min="8720" max="8720" width="14.28515625" style="116" customWidth="1"/>
    <col min="8721" max="8721" width="43" style="116" customWidth="1"/>
    <col min="8722" max="8723" width="13.7109375" style="116" customWidth="1"/>
    <col min="8724" max="8726" width="9.140625" style="116"/>
    <col min="8727" max="8727" width="9.85546875" style="116" bestFit="1" customWidth="1"/>
    <col min="8728" max="8960" width="9.140625" style="116"/>
    <col min="8961" max="8961" width="3.7109375" style="116" customWidth="1"/>
    <col min="8962" max="8962" width="4.7109375" style="116" customWidth="1"/>
    <col min="8963" max="8963" width="7.7109375" style="116" customWidth="1"/>
    <col min="8964" max="8964" width="5.7109375" style="116" customWidth="1"/>
    <col min="8965" max="8965" width="24.28515625" style="116" customWidth="1"/>
    <col min="8966" max="8966" width="50.28515625" style="116" customWidth="1"/>
    <col min="8967" max="8967" width="10.28515625" style="116" customWidth="1"/>
    <col min="8968" max="8968" width="13.5703125" style="116" customWidth="1"/>
    <col min="8969" max="8969" width="9.85546875" style="116" customWidth="1"/>
    <col min="8970" max="8970" width="11.140625" style="116" customWidth="1"/>
    <col min="8971" max="8971" width="10.28515625" style="116" customWidth="1"/>
    <col min="8972" max="8972" width="12" style="116" customWidth="1"/>
    <col min="8973" max="8973" width="11.42578125" style="116" customWidth="1"/>
    <col min="8974" max="8974" width="15.140625" style="116" customWidth="1"/>
    <col min="8975" max="8975" width="10.85546875" style="116" customWidth="1"/>
    <col min="8976" max="8976" width="14.28515625" style="116" customWidth="1"/>
    <col min="8977" max="8977" width="43" style="116" customWidth="1"/>
    <col min="8978" max="8979" width="13.7109375" style="116" customWidth="1"/>
    <col min="8980" max="8982" width="9.140625" style="116"/>
    <col min="8983" max="8983" width="9.85546875" style="116" bestFit="1" customWidth="1"/>
    <col min="8984" max="9216" width="9.140625" style="116"/>
    <col min="9217" max="9217" width="3.7109375" style="116" customWidth="1"/>
    <col min="9218" max="9218" width="4.7109375" style="116" customWidth="1"/>
    <col min="9219" max="9219" width="7.7109375" style="116" customWidth="1"/>
    <col min="9220" max="9220" width="5.7109375" style="116" customWidth="1"/>
    <col min="9221" max="9221" width="24.28515625" style="116" customWidth="1"/>
    <col min="9222" max="9222" width="50.28515625" style="116" customWidth="1"/>
    <col min="9223" max="9223" width="10.28515625" style="116" customWidth="1"/>
    <col min="9224" max="9224" width="13.5703125" style="116" customWidth="1"/>
    <col min="9225" max="9225" width="9.85546875" style="116" customWidth="1"/>
    <col min="9226" max="9226" width="11.140625" style="116" customWidth="1"/>
    <col min="9227" max="9227" width="10.28515625" style="116" customWidth="1"/>
    <col min="9228" max="9228" width="12" style="116" customWidth="1"/>
    <col min="9229" max="9229" width="11.42578125" style="116" customWidth="1"/>
    <col min="9230" max="9230" width="15.140625" style="116" customWidth="1"/>
    <col min="9231" max="9231" width="10.85546875" style="116" customWidth="1"/>
    <col min="9232" max="9232" width="14.28515625" style="116" customWidth="1"/>
    <col min="9233" max="9233" width="43" style="116" customWidth="1"/>
    <col min="9234" max="9235" width="13.7109375" style="116" customWidth="1"/>
    <col min="9236" max="9238" width="9.140625" style="116"/>
    <col min="9239" max="9239" width="9.85546875" style="116" bestFit="1" customWidth="1"/>
    <col min="9240" max="9472" width="9.140625" style="116"/>
    <col min="9473" max="9473" width="3.7109375" style="116" customWidth="1"/>
    <col min="9474" max="9474" width="4.7109375" style="116" customWidth="1"/>
    <col min="9475" max="9475" width="7.7109375" style="116" customWidth="1"/>
    <col min="9476" max="9476" width="5.7109375" style="116" customWidth="1"/>
    <col min="9477" max="9477" width="24.28515625" style="116" customWidth="1"/>
    <col min="9478" max="9478" width="50.28515625" style="116" customWidth="1"/>
    <col min="9479" max="9479" width="10.28515625" style="116" customWidth="1"/>
    <col min="9480" max="9480" width="13.5703125" style="116" customWidth="1"/>
    <col min="9481" max="9481" width="9.85546875" style="116" customWidth="1"/>
    <col min="9482" max="9482" width="11.140625" style="116" customWidth="1"/>
    <col min="9483" max="9483" width="10.28515625" style="116" customWidth="1"/>
    <col min="9484" max="9484" width="12" style="116" customWidth="1"/>
    <col min="9485" max="9485" width="11.42578125" style="116" customWidth="1"/>
    <col min="9486" max="9486" width="15.140625" style="116" customWidth="1"/>
    <col min="9487" max="9487" width="10.85546875" style="116" customWidth="1"/>
    <col min="9488" max="9488" width="14.28515625" style="116" customWidth="1"/>
    <col min="9489" max="9489" width="43" style="116" customWidth="1"/>
    <col min="9490" max="9491" width="13.7109375" style="116" customWidth="1"/>
    <col min="9492" max="9494" width="9.140625" style="116"/>
    <col min="9495" max="9495" width="9.85546875" style="116" bestFit="1" customWidth="1"/>
    <col min="9496" max="9728" width="9.140625" style="116"/>
    <col min="9729" max="9729" width="3.7109375" style="116" customWidth="1"/>
    <col min="9730" max="9730" width="4.7109375" style="116" customWidth="1"/>
    <col min="9731" max="9731" width="7.7109375" style="116" customWidth="1"/>
    <col min="9732" max="9732" width="5.7109375" style="116" customWidth="1"/>
    <col min="9733" max="9733" width="24.28515625" style="116" customWidth="1"/>
    <col min="9734" max="9734" width="50.28515625" style="116" customWidth="1"/>
    <col min="9735" max="9735" width="10.28515625" style="116" customWidth="1"/>
    <col min="9736" max="9736" width="13.5703125" style="116" customWidth="1"/>
    <col min="9737" max="9737" width="9.85546875" style="116" customWidth="1"/>
    <col min="9738" max="9738" width="11.140625" style="116" customWidth="1"/>
    <col min="9739" max="9739" width="10.28515625" style="116" customWidth="1"/>
    <col min="9740" max="9740" width="12" style="116" customWidth="1"/>
    <col min="9741" max="9741" width="11.42578125" style="116" customWidth="1"/>
    <col min="9742" max="9742" width="15.140625" style="116" customWidth="1"/>
    <col min="9743" max="9743" width="10.85546875" style="116" customWidth="1"/>
    <col min="9744" max="9744" width="14.28515625" style="116" customWidth="1"/>
    <col min="9745" max="9745" width="43" style="116" customWidth="1"/>
    <col min="9746" max="9747" width="13.7109375" style="116" customWidth="1"/>
    <col min="9748" max="9750" width="9.140625" style="116"/>
    <col min="9751" max="9751" width="9.85546875" style="116" bestFit="1" customWidth="1"/>
    <col min="9752" max="9984" width="9.140625" style="116"/>
    <col min="9985" max="9985" width="3.7109375" style="116" customWidth="1"/>
    <col min="9986" max="9986" width="4.7109375" style="116" customWidth="1"/>
    <col min="9987" max="9987" width="7.7109375" style="116" customWidth="1"/>
    <col min="9988" max="9988" width="5.7109375" style="116" customWidth="1"/>
    <col min="9989" max="9989" width="24.28515625" style="116" customWidth="1"/>
    <col min="9990" max="9990" width="50.28515625" style="116" customWidth="1"/>
    <col min="9991" max="9991" width="10.28515625" style="116" customWidth="1"/>
    <col min="9992" max="9992" width="13.5703125" style="116" customWidth="1"/>
    <col min="9993" max="9993" width="9.85546875" style="116" customWidth="1"/>
    <col min="9994" max="9994" width="11.140625" style="116" customWidth="1"/>
    <col min="9995" max="9995" width="10.28515625" style="116" customWidth="1"/>
    <col min="9996" max="9996" width="12" style="116" customWidth="1"/>
    <col min="9997" max="9997" width="11.42578125" style="116" customWidth="1"/>
    <col min="9998" max="9998" width="15.140625" style="116" customWidth="1"/>
    <col min="9999" max="9999" width="10.85546875" style="116" customWidth="1"/>
    <col min="10000" max="10000" width="14.28515625" style="116" customWidth="1"/>
    <col min="10001" max="10001" width="43" style="116" customWidth="1"/>
    <col min="10002" max="10003" width="13.7109375" style="116" customWidth="1"/>
    <col min="10004" max="10006" width="9.140625" style="116"/>
    <col min="10007" max="10007" width="9.85546875" style="116" bestFit="1" customWidth="1"/>
    <col min="10008" max="10240" width="9.140625" style="116"/>
    <col min="10241" max="10241" width="3.7109375" style="116" customWidth="1"/>
    <col min="10242" max="10242" width="4.7109375" style="116" customWidth="1"/>
    <col min="10243" max="10243" width="7.7109375" style="116" customWidth="1"/>
    <col min="10244" max="10244" width="5.7109375" style="116" customWidth="1"/>
    <col min="10245" max="10245" width="24.28515625" style="116" customWidth="1"/>
    <col min="10246" max="10246" width="50.28515625" style="116" customWidth="1"/>
    <col min="10247" max="10247" width="10.28515625" style="116" customWidth="1"/>
    <col min="10248" max="10248" width="13.5703125" style="116" customWidth="1"/>
    <col min="10249" max="10249" width="9.85546875" style="116" customWidth="1"/>
    <col min="10250" max="10250" width="11.140625" style="116" customWidth="1"/>
    <col min="10251" max="10251" width="10.28515625" style="116" customWidth="1"/>
    <col min="10252" max="10252" width="12" style="116" customWidth="1"/>
    <col min="10253" max="10253" width="11.42578125" style="116" customWidth="1"/>
    <col min="10254" max="10254" width="15.140625" style="116" customWidth="1"/>
    <col min="10255" max="10255" width="10.85546875" style="116" customWidth="1"/>
    <col min="10256" max="10256" width="14.28515625" style="116" customWidth="1"/>
    <col min="10257" max="10257" width="43" style="116" customWidth="1"/>
    <col min="10258" max="10259" width="13.7109375" style="116" customWidth="1"/>
    <col min="10260" max="10262" width="9.140625" style="116"/>
    <col min="10263" max="10263" width="9.85546875" style="116" bestFit="1" customWidth="1"/>
    <col min="10264" max="10496" width="9.140625" style="116"/>
    <col min="10497" max="10497" width="3.7109375" style="116" customWidth="1"/>
    <col min="10498" max="10498" width="4.7109375" style="116" customWidth="1"/>
    <col min="10499" max="10499" width="7.7109375" style="116" customWidth="1"/>
    <col min="10500" max="10500" width="5.7109375" style="116" customWidth="1"/>
    <col min="10501" max="10501" width="24.28515625" style="116" customWidth="1"/>
    <col min="10502" max="10502" width="50.28515625" style="116" customWidth="1"/>
    <col min="10503" max="10503" width="10.28515625" style="116" customWidth="1"/>
    <col min="10504" max="10504" width="13.5703125" style="116" customWidth="1"/>
    <col min="10505" max="10505" width="9.85546875" style="116" customWidth="1"/>
    <col min="10506" max="10506" width="11.140625" style="116" customWidth="1"/>
    <col min="10507" max="10507" width="10.28515625" style="116" customWidth="1"/>
    <col min="10508" max="10508" width="12" style="116" customWidth="1"/>
    <col min="10509" max="10509" width="11.42578125" style="116" customWidth="1"/>
    <col min="10510" max="10510" width="15.140625" style="116" customWidth="1"/>
    <col min="10511" max="10511" width="10.85546875" style="116" customWidth="1"/>
    <col min="10512" max="10512" width="14.28515625" style="116" customWidth="1"/>
    <col min="10513" max="10513" width="43" style="116" customWidth="1"/>
    <col min="10514" max="10515" width="13.7109375" style="116" customWidth="1"/>
    <col min="10516" max="10518" width="9.140625" style="116"/>
    <col min="10519" max="10519" width="9.85546875" style="116" bestFit="1" customWidth="1"/>
    <col min="10520" max="10752" width="9.140625" style="116"/>
    <col min="10753" max="10753" width="3.7109375" style="116" customWidth="1"/>
    <col min="10754" max="10754" width="4.7109375" style="116" customWidth="1"/>
    <col min="10755" max="10755" width="7.7109375" style="116" customWidth="1"/>
    <col min="10756" max="10756" width="5.7109375" style="116" customWidth="1"/>
    <col min="10757" max="10757" width="24.28515625" style="116" customWidth="1"/>
    <col min="10758" max="10758" width="50.28515625" style="116" customWidth="1"/>
    <col min="10759" max="10759" width="10.28515625" style="116" customWidth="1"/>
    <col min="10760" max="10760" width="13.5703125" style="116" customWidth="1"/>
    <col min="10761" max="10761" width="9.85546875" style="116" customWidth="1"/>
    <col min="10762" max="10762" width="11.140625" style="116" customWidth="1"/>
    <col min="10763" max="10763" width="10.28515625" style="116" customWidth="1"/>
    <col min="10764" max="10764" width="12" style="116" customWidth="1"/>
    <col min="10765" max="10765" width="11.42578125" style="116" customWidth="1"/>
    <col min="10766" max="10766" width="15.140625" style="116" customWidth="1"/>
    <col min="10767" max="10767" width="10.85546875" style="116" customWidth="1"/>
    <col min="10768" max="10768" width="14.28515625" style="116" customWidth="1"/>
    <col min="10769" max="10769" width="43" style="116" customWidth="1"/>
    <col min="10770" max="10771" width="13.7109375" style="116" customWidth="1"/>
    <col min="10772" max="10774" width="9.140625" style="116"/>
    <col min="10775" max="10775" width="9.85546875" style="116" bestFit="1" customWidth="1"/>
    <col min="10776" max="11008" width="9.140625" style="116"/>
    <col min="11009" max="11009" width="3.7109375" style="116" customWidth="1"/>
    <col min="11010" max="11010" width="4.7109375" style="116" customWidth="1"/>
    <col min="11011" max="11011" width="7.7109375" style="116" customWidth="1"/>
    <col min="11012" max="11012" width="5.7109375" style="116" customWidth="1"/>
    <col min="11013" max="11013" width="24.28515625" style="116" customWidth="1"/>
    <col min="11014" max="11014" width="50.28515625" style="116" customWidth="1"/>
    <col min="11015" max="11015" width="10.28515625" style="116" customWidth="1"/>
    <col min="11016" max="11016" width="13.5703125" style="116" customWidth="1"/>
    <col min="11017" max="11017" width="9.85546875" style="116" customWidth="1"/>
    <col min="11018" max="11018" width="11.140625" style="116" customWidth="1"/>
    <col min="11019" max="11019" width="10.28515625" style="116" customWidth="1"/>
    <col min="11020" max="11020" width="12" style="116" customWidth="1"/>
    <col min="11021" max="11021" width="11.42578125" style="116" customWidth="1"/>
    <col min="11022" max="11022" width="15.140625" style="116" customWidth="1"/>
    <col min="11023" max="11023" width="10.85546875" style="116" customWidth="1"/>
    <col min="11024" max="11024" width="14.28515625" style="116" customWidth="1"/>
    <col min="11025" max="11025" width="43" style="116" customWidth="1"/>
    <col min="11026" max="11027" width="13.7109375" style="116" customWidth="1"/>
    <col min="11028" max="11030" width="9.140625" style="116"/>
    <col min="11031" max="11031" width="9.85546875" style="116" bestFit="1" customWidth="1"/>
    <col min="11032" max="11264" width="9.140625" style="116"/>
    <col min="11265" max="11265" width="3.7109375" style="116" customWidth="1"/>
    <col min="11266" max="11266" width="4.7109375" style="116" customWidth="1"/>
    <col min="11267" max="11267" width="7.7109375" style="116" customWidth="1"/>
    <col min="11268" max="11268" width="5.7109375" style="116" customWidth="1"/>
    <col min="11269" max="11269" width="24.28515625" style="116" customWidth="1"/>
    <col min="11270" max="11270" width="50.28515625" style="116" customWidth="1"/>
    <col min="11271" max="11271" width="10.28515625" style="116" customWidth="1"/>
    <col min="11272" max="11272" width="13.5703125" style="116" customWidth="1"/>
    <col min="11273" max="11273" width="9.85546875" style="116" customWidth="1"/>
    <col min="11274" max="11274" width="11.140625" style="116" customWidth="1"/>
    <col min="11275" max="11275" width="10.28515625" style="116" customWidth="1"/>
    <col min="11276" max="11276" width="12" style="116" customWidth="1"/>
    <col min="11277" max="11277" width="11.42578125" style="116" customWidth="1"/>
    <col min="11278" max="11278" width="15.140625" style="116" customWidth="1"/>
    <col min="11279" max="11279" width="10.85546875" style="116" customWidth="1"/>
    <col min="11280" max="11280" width="14.28515625" style="116" customWidth="1"/>
    <col min="11281" max="11281" width="43" style="116" customWidth="1"/>
    <col min="11282" max="11283" width="13.7109375" style="116" customWidth="1"/>
    <col min="11284" max="11286" width="9.140625" style="116"/>
    <col min="11287" max="11287" width="9.85546875" style="116" bestFit="1" customWidth="1"/>
    <col min="11288" max="11520" width="9.140625" style="116"/>
    <col min="11521" max="11521" width="3.7109375" style="116" customWidth="1"/>
    <col min="11522" max="11522" width="4.7109375" style="116" customWidth="1"/>
    <col min="11523" max="11523" width="7.7109375" style="116" customWidth="1"/>
    <col min="11524" max="11524" width="5.7109375" style="116" customWidth="1"/>
    <col min="11525" max="11525" width="24.28515625" style="116" customWidth="1"/>
    <col min="11526" max="11526" width="50.28515625" style="116" customWidth="1"/>
    <col min="11527" max="11527" width="10.28515625" style="116" customWidth="1"/>
    <col min="11528" max="11528" width="13.5703125" style="116" customWidth="1"/>
    <col min="11529" max="11529" width="9.85546875" style="116" customWidth="1"/>
    <col min="11530" max="11530" width="11.140625" style="116" customWidth="1"/>
    <col min="11531" max="11531" width="10.28515625" style="116" customWidth="1"/>
    <col min="11532" max="11532" width="12" style="116" customWidth="1"/>
    <col min="11533" max="11533" width="11.42578125" style="116" customWidth="1"/>
    <col min="11534" max="11534" width="15.140625" style="116" customWidth="1"/>
    <col min="11535" max="11535" width="10.85546875" style="116" customWidth="1"/>
    <col min="11536" max="11536" width="14.28515625" style="116" customWidth="1"/>
    <col min="11537" max="11537" width="43" style="116" customWidth="1"/>
    <col min="11538" max="11539" width="13.7109375" style="116" customWidth="1"/>
    <col min="11540" max="11542" width="9.140625" style="116"/>
    <col min="11543" max="11543" width="9.85546875" style="116" bestFit="1" customWidth="1"/>
    <col min="11544" max="11776" width="9.140625" style="116"/>
    <col min="11777" max="11777" width="3.7109375" style="116" customWidth="1"/>
    <col min="11778" max="11778" width="4.7109375" style="116" customWidth="1"/>
    <col min="11779" max="11779" width="7.7109375" style="116" customWidth="1"/>
    <col min="11780" max="11780" width="5.7109375" style="116" customWidth="1"/>
    <col min="11781" max="11781" width="24.28515625" style="116" customWidth="1"/>
    <col min="11782" max="11782" width="50.28515625" style="116" customWidth="1"/>
    <col min="11783" max="11783" width="10.28515625" style="116" customWidth="1"/>
    <col min="11784" max="11784" width="13.5703125" style="116" customWidth="1"/>
    <col min="11785" max="11785" width="9.85546875" style="116" customWidth="1"/>
    <col min="11786" max="11786" width="11.140625" style="116" customWidth="1"/>
    <col min="11787" max="11787" width="10.28515625" style="116" customWidth="1"/>
    <col min="11788" max="11788" width="12" style="116" customWidth="1"/>
    <col min="11789" max="11789" width="11.42578125" style="116" customWidth="1"/>
    <col min="11790" max="11790" width="15.140625" style="116" customWidth="1"/>
    <col min="11791" max="11791" width="10.85546875" style="116" customWidth="1"/>
    <col min="11792" max="11792" width="14.28515625" style="116" customWidth="1"/>
    <col min="11793" max="11793" width="43" style="116" customWidth="1"/>
    <col min="11794" max="11795" width="13.7109375" style="116" customWidth="1"/>
    <col min="11796" max="11798" width="9.140625" style="116"/>
    <col min="11799" max="11799" width="9.85546875" style="116" bestFit="1" customWidth="1"/>
    <col min="11800" max="12032" width="9.140625" style="116"/>
    <col min="12033" max="12033" width="3.7109375" style="116" customWidth="1"/>
    <col min="12034" max="12034" width="4.7109375" style="116" customWidth="1"/>
    <col min="12035" max="12035" width="7.7109375" style="116" customWidth="1"/>
    <col min="12036" max="12036" width="5.7109375" style="116" customWidth="1"/>
    <col min="12037" max="12037" width="24.28515625" style="116" customWidth="1"/>
    <col min="12038" max="12038" width="50.28515625" style="116" customWidth="1"/>
    <col min="12039" max="12039" width="10.28515625" style="116" customWidth="1"/>
    <col min="12040" max="12040" width="13.5703125" style="116" customWidth="1"/>
    <col min="12041" max="12041" width="9.85546875" style="116" customWidth="1"/>
    <col min="12042" max="12042" width="11.140625" style="116" customWidth="1"/>
    <col min="12043" max="12043" width="10.28515625" style="116" customWidth="1"/>
    <col min="12044" max="12044" width="12" style="116" customWidth="1"/>
    <col min="12045" max="12045" width="11.42578125" style="116" customWidth="1"/>
    <col min="12046" max="12046" width="15.140625" style="116" customWidth="1"/>
    <col min="12047" max="12047" width="10.85546875" style="116" customWidth="1"/>
    <col min="12048" max="12048" width="14.28515625" style="116" customWidth="1"/>
    <col min="12049" max="12049" width="43" style="116" customWidth="1"/>
    <col min="12050" max="12051" width="13.7109375" style="116" customWidth="1"/>
    <col min="12052" max="12054" width="9.140625" style="116"/>
    <col min="12055" max="12055" width="9.85546875" style="116" bestFit="1" customWidth="1"/>
    <col min="12056" max="12288" width="9.140625" style="116"/>
    <col min="12289" max="12289" width="3.7109375" style="116" customWidth="1"/>
    <col min="12290" max="12290" width="4.7109375" style="116" customWidth="1"/>
    <col min="12291" max="12291" width="7.7109375" style="116" customWidth="1"/>
    <col min="12292" max="12292" width="5.7109375" style="116" customWidth="1"/>
    <col min="12293" max="12293" width="24.28515625" style="116" customWidth="1"/>
    <col min="12294" max="12294" width="50.28515625" style="116" customWidth="1"/>
    <col min="12295" max="12295" width="10.28515625" style="116" customWidth="1"/>
    <col min="12296" max="12296" width="13.5703125" style="116" customWidth="1"/>
    <col min="12297" max="12297" width="9.85546875" style="116" customWidth="1"/>
    <col min="12298" max="12298" width="11.140625" style="116" customWidth="1"/>
    <col min="12299" max="12299" width="10.28515625" style="116" customWidth="1"/>
    <col min="12300" max="12300" width="12" style="116" customWidth="1"/>
    <col min="12301" max="12301" width="11.42578125" style="116" customWidth="1"/>
    <col min="12302" max="12302" width="15.140625" style="116" customWidth="1"/>
    <col min="12303" max="12303" width="10.85546875" style="116" customWidth="1"/>
    <col min="12304" max="12304" width="14.28515625" style="116" customWidth="1"/>
    <col min="12305" max="12305" width="43" style="116" customWidth="1"/>
    <col min="12306" max="12307" width="13.7109375" style="116" customWidth="1"/>
    <col min="12308" max="12310" width="9.140625" style="116"/>
    <col min="12311" max="12311" width="9.85546875" style="116" bestFit="1" customWidth="1"/>
    <col min="12312" max="12544" width="9.140625" style="116"/>
    <col min="12545" max="12545" width="3.7109375" style="116" customWidth="1"/>
    <col min="12546" max="12546" width="4.7109375" style="116" customWidth="1"/>
    <col min="12547" max="12547" width="7.7109375" style="116" customWidth="1"/>
    <col min="12548" max="12548" width="5.7109375" style="116" customWidth="1"/>
    <col min="12549" max="12549" width="24.28515625" style="116" customWidth="1"/>
    <col min="12550" max="12550" width="50.28515625" style="116" customWidth="1"/>
    <col min="12551" max="12551" width="10.28515625" style="116" customWidth="1"/>
    <col min="12552" max="12552" width="13.5703125" style="116" customWidth="1"/>
    <col min="12553" max="12553" width="9.85546875" style="116" customWidth="1"/>
    <col min="12554" max="12554" width="11.140625" style="116" customWidth="1"/>
    <col min="12555" max="12555" width="10.28515625" style="116" customWidth="1"/>
    <col min="12556" max="12556" width="12" style="116" customWidth="1"/>
    <col min="12557" max="12557" width="11.42578125" style="116" customWidth="1"/>
    <col min="12558" max="12558" width="15.140625" style="116" customWidth="1"/>
    <col min="12559" max="12559" width="10.85546875" style="116" customWidth="1"/>
    <col min="12560" max="12560" width="14.28515625" style="116" customWidth="1"/>
    <col min="12561" max="12561" width="43" style="116" customWidth="1"/>
    <col min="12562" max="12563" width="13.7109375" style="116" customWidth="1"/>
    <col min="12564" max="12566" width="9.140625" style="116"/>
    <col min="12567" max="12567" width="9.85546875" style="116" bestFit="1" customWidth="1"/>
    <col min="12568" max="12800" width="9.140625" style="116"/>
    <col min="12801" max="12801" width="3.7109375" style="116" customWidth="1"/>
    <col min="12802" max="12802" width="4.7109375" style="116" customWidth="1"/>
    <col min="12803" max="12803" width="7.7109375" style="116" customWidth="1"/>
    <col min="12804" max="12804" width="5.7109375" style="116" customWidth="1"/>
    <col min="12805" max="12805" width="24.28515625" style="116" customWidth="1"/>
    <col min="12806" max="12806" width="50.28515625" style="116" customWidth="1"/>
    <col min="12807" max="12807" width="10.28515625" style="116" customWidth="1"/>
    <col min="12808" max="12808" width="13.5703125" style="116" customWidth="1"/>
    <col min="12809" max="12809" width="9.85546875" style="116" customWidth="1"/>
    <col min="12810" max="12810" width="11.140625" style="116" customWidth="1"/>
    <col min="12811" max="12811" width="10.28515625" style="116" customWidth="1"/>
    <col min="12812" max="12812" width="12" style="116" customWidth="1"/>
    <col min="12813" max="12813" width="11.42578125" style="116" customWidth="1"/>
    <col min="12814" max="12814" width="15.140625" style="116" customWidth="1"/>
    <col min="12815" max="12815" width="10.85546875" style="116" customWidth="1"/>
    <col min="12816" max="12816" width="14.28515625" style="116" customWidth="1"/>
    <col min="12817" max="12817" width="43" style="116" customWidth="1"/>
    <col min="12818" max="12819" width="13.7109375" style="116" customWidth="1"/>
    <col min="12820" max="12822" width="9.140625" style="116"/>
    <col min="12823" max="12823" width="9.85546875" style="116" bestFit="1" customWidth="1"/>
    <col min="12824" max="13056" width="9.140625" style="116"/>
    <col min="13057" max="13057" width="3.7109375" style="116" customWidth="1"/>
    <col min="13058" max="13058" width="4.7109375" style="116" customWidth="1"/>
    <col min="13059" max="13059" width="7.7109375" style="116" customWidth="1"/>
    <col min="13060" max="13060" width="5.7109375" style="116" customWidth="1"/>
    <col min="13061" max="13061" width="24.28515625" style="116" customWidth="1"/>
    <col min="13062" max="13062" width="50.28515625" style="116" customWidth="1"/>
    <col min="13063" max="13063" width="10.28515625" style="116" customWidth="1"/>
    <col min="13064" max="13064" width="13.5703125" style="116" customWidth="1"/>
    <col min="13065" max="13065" width="9.85546875" style="116" customWidth="1"/>
    <col min="13066" max="13066" width="11.140625" style="116" customWidth="1"/>
    <col min="13067" max="13067" width="10.28515625" style="116" customWidth="1"/>
    <col min="13068" max="13068" width="12" style="116" customWidth="1"/>
    <col min="13069" max="13069" width="11.42578125" style="116" customWidth="1"/>
    <col min="13070" max="13070" width="15.140625" style="116" customWidth="1"/>
    <col min="13071" max="13071" width="10.85546875" style="116" customWidth="1"/>
    <col min="13072" max="13072" width="14.28515625" style="116" customWidth="1"/>
    <col min="13073" max="13073" width="43" style="116" customWidth="1"/>
    <col min="13074" max="13075" width="13.7109375" style="116" customWidth="1"/>
    <col min="13076" max="13078" width="9.140625" style="116"/>
    <col min="13079" max="13079" width="9.85546875" style="116" bestFit="1" customWidth="1"/>
    <col min="13080" max="13312" width="9.140625" style="116"/>
    <col min="13313" max="13313" width="3.7109375" style="116" customWidth="1"/>
    <col min="13314" max="13314" width="4.7109375" style="116" customWidth="1"/>
    <col min="13315" max="13315" width="7.7109375" style="116" customWidth="1"/>
    <col min="13316" max="13316" width="5.7109375" style="116" customWidth="1"/>
    <col min="13317" max="13317" width="24.28515625" style="116" customWidth="1"/>
    <col min="13318" max="13318" width="50.28515625" style="116" customWidth="1"/>
    <col min="13319" max="13319" width="10.28515625" style="116" customWidth="1"/>
    <col min="13320" max="13320" width="13.5703125" style="116" customWidth="1"/>
    <col min="13321" max="13321" width="9.85546875" style="116" customWidth="1"/>
    <col min="13322" max="13322" width="11.140625" style="116" customWidth="1"/>
    <col min="13323" max="13323" width="10.28515625" style="116" customWidth="1"/>
    <col min="13324" max="13324" width="12" style="116" customWidth="1"/>
    <col min="13325" max="13325" width="11.42578125" style="116" customWidth="1"/>
    <col min="13326" max="13326" width="15.140625" style="116" customWidth="1"/>
    <col min="13327" max="13327" width="10.85546875" style="116" customWidth="1"/>
    <col min="13328" max="13328" width="14.28515625" style="116" customWidth="1"/>
    <col min="13329" max="13329" width="43" style="116" customWidth="1"/>
    <col min="13330" max="13331" width="13.7109375" style="116" customWidth="1"/>
    <col min="13332" max="13334" width="9.140625" style="116"/>
    <col min="13335" max="13335" width="9.85546875" style="116" bestFit="1" customWidth="1"/>
    <col min="13336" max="13568" width="9.140625" style="116"/>
    <col min="13569" max="13569" width="3.7109375" style="116" customWidth="1"/>
    <col min="13570" max="13570" width="4.7109375" style="116" customWidth="1"/>
    <col min="13571" max="13571" width="7.7109375" style="116" customWidth="1"/>
    <col min="13572" max="13572" width="5.7109375" style="116" customWidth="1"/>
    <col min="13573" max="13573" width="24.28515625" style="116" customWidth="1"/>
    <col min="13574" max="13574" width="50.28515625" style="116" customWidth="1"/>
    <col min="13575" max="13575" width="10.28515625" style="116" customWidth="1"/>
    <col min="13576" max="13576" width="13.5703125" style="116" customWidth="1"/>
    <col min="13577" max="13577" width="9.85546875" style="116" customWidth="1"/>
    <col min="13578" max="13578" width="11.140625" style="116" customWidth="1"/>
    <col min="13579" max="13579" width="10.28515625" style="116" customWidth="1"/>
    <col min="13580" max="13580" width="12" style="116" customWidth="1"/>
    <col min="13581" max="13581" width="11.42578125" style="116" customWidth="1"/>
    <col min="13582" max="13582" width="15.140625" style="116" customWidth="1"/>
    <col min="13583" max="13583" width="10.85546875" style="116" customWidth="1"/>
    <col min="13584" max="13584" width="14.28515625" style="116" customWidth="1"/>
    <col min="13585" max="13585" width="43" style="116" customWidth="1"/>
    <col min="13586" max="13587" width="13.7109375" style="116" customWidth="1"/>
    <col min="13588" max="13590" width="9.140625" style="116"/>
    <col min="13591" max="13591" width="9.85546875" style="116" bestFit="1" customWidth="1"/>
    <col min="13592" max="13824" width="9.140625" style="116"/>
    <col min="13825" max="13825" width="3.7109375" style="116" customWidth="1"/>
    <col min="13826" max="13826" width="4.7109375" style="116" customWidth="1"/>
    <col min="13827" max="13827" width="7.7109375" style="116" customWidth="1"/>
    <col min="13828" max="13828" width="5.7109375" style="116" customWidth="1"/>
    <col min="13829" max="13829" width="24.28515625" style="116" customWidth="1"/>
    <col min="13830" max="13830" width="50.28515625" style="116" customWidth="1"/>
    <col min="13831" max="13831" width="10.28515625" style="116" customWidth="1"/>
    <col min="13832" max="13832" width="13.5703125" style="116" customWidth="1"/>
    <col min="13833" max="13833" width="9.85546875" style="116" customWidth="1"/>
    <col min="13834" max="13834" width="11.140625" style="116" customWidth="1"/>
    <col min="13835" max="13835" width="10.28515625" style="116" customWidth="1"/>
    <col min="13836" max="13836" width="12" style="116" customWidth="1"/>
    <col min="13837" max="13837" width="11.42578125" style="116" customWidth="1"/>
    <col min="13838" max="13838" width="15.140625" style="116" customWidth="1"/>
    <col min="13839" max="13839" width="10.85546875" style="116" customWidth="1"/>
    <col min="13840" max="13840" width="14.28515625" style="116" customWidth="1"/>
    <col min="13841" max="13841" width="43" style="116" customWidth="1"/>
    <col min="13842" max="13843" width="13.7109375" style="116" customWidth="1"/>
    <col min="13844" max="13846" width="9.140625" style="116"/>
    <col min="13847" max="13847" width="9.85546875" style="116" bestFit="1" customWidth="1"/>
    <col min="13848" max="14080" width="9.140625" style="116"/>
    <col min="14081" max="14081" width="3.7109375" style="116" customWidth="1"/>
    <col min="14082" max="14082" width="4.7109375" style="116" customWidth="1"/>
    <col min="14083" max="14083" width="7.7109375" style="116" customWidth="1"/>
    <col min="14084" max="14084" width="5.7109375" style="116" customWidth="1"/>
    <col min="14085" max="14085" width="24.28515625" style="116" customWidth="1"/>
    <col min="14086" max="14086" width="50.28515625" style="116" customWidth="1"/>
    <col min="14087" max="14087" width="10.28515625" style="116" customWidth="1"/>
    <col min="14088" max="14088" width="13.5703125" style="116" customWidth="1"/>
    <col min="14089" max="14089" width="9.85546875" style="116" customWidth="1"/>
    <col min="14090" max="14090" width="11.140625" style="116" customWidth="1"/>
    <col min="14091" max="14091" width="10.28515625" style="116" customWidth="1"/>
    <col min="14092" max="14092" width="12" style="116" customWidth="1"/>
    <col min="14093" max="14093" width="11.42578125" style="116" customWidth="1"/>
    <col min="14094" max="14094" width="15.140625" style="116" customWidth="1"/>
    <col min="14095" max="14095" width="10.85546875" style="116" customWidth="1"/>
    <col min="14096" max="14096" width="14.28515625" style="116" customWidth="1"/>
    <col min="14097" max="14097" width="43" style="116" customWidth="1"/>
    <col min="14098" max="14099" width="13.7109375" style="116" customWidth="1"/>
    <col min="14100" max="14102" width="9.140625" style="116"/>
    <col min="14103" max="14103" width="9.85546875" style="116" bestFit="1" customWidth="1"/>
    <col min="14104" max="14336" width="9.140625" style="116"/>
    <col min="14337" max="14337" width="3.7109375" style="116" customWidth="1"/>
    <col min="14338" max="14338" width="4.7109375" style="116" customWidth="1"/>
    <col min="14339" max="14339" width="7.7109375" style="116" customWidth="1"/>
    <col min="14340" max="14340" width="5.7109375" style="116" customWidth="1"/>
    <col min="14341" max="14341" width="24.28515625" style="116" customWidth="1"/>
    <col min="14342" max="14342" width="50.28515625" style="116" customWidth="1"/>
    <col min="14343" max="14343" width="10.28515625" style="116" customWidth="1"/>
    <col min="14344" max="14344" width="13.5703125" style="116" customWidth="1"/>
    <col min="14345" max="14345" width="9.85546875" style="116" customWidth="1"/>
    <col min="14346" max="14346" width="11.140625" style="116" customWidth="1"/>
    <col min="14347" max="14347" width="10.28515625" style="116" customWidth="1"/>
    <col min="14348" max="14348" width="12" style="116" customWidth="1"/>
    <col min="14349" max="14349" width="11.42578125" style="116" customWidth="1"/>
    <col min="14350" max="14350" width="15.140625" style="116" customWidth="1"/>
    <col min="14351" max="14351" width="10.85546875" style="116" customWidth="1"/>
    <col min="14352" max="14352" width="14.28515625" style="116" customWidth="1"/>
    <col min="14353" max="14353" width="43" style="116" customWidth="1"/>
    <col min="14354" max="14355" width="13.7109375" style="116" customWidth="1"/>
    <col min="14356" max="14358" width="9.140625" style="116"/>
    <col min="14359" max="14359" width="9.85546875" style="116" bestFit="1" customWidth="1"/>
    <col min="14360" max="14592" width="9.140625" style="116"/>
    <col min="14593" max="14593" width="3.7109375" style="116" customWidth="1"/>
    <col min="14594" max="14594" width="4.7109375" style="116" customWidth="1"/>
    <col min="14595" max="14595" width="7.7109375" style="116" customWidth="1"/>
    <col min="14596" max="14596" width="5.7109375" style="116" customWidth="1"/>
    <col min="14597" max="14597" width="24.28515625" style="116" customWidth="1"/>
    <col min="14598" max="14598" width="50.28515625" style="116" customWidth="1"/>
    <col min="14599" max="14599" width="10.28515625" style="116" customWidth="1"/>
    <col min="14600" max="14600" width="13.5703125" style="116" customWidth="1"/>
    <col min="14601" max="14601" width="9.85546875" style="116" customWidth="1"/>
    <col min="14602" max="14602" width="11.140625" style="116" customWidth="1"/>
    <col min="14603" max="14603" width="10.28515625" style="116" customWidth="1"/>
    <col min="14604" max="14604" width="12" style="116" customWidth="1"/>
    <col min="14605" max="14605" width="11.42578125" style="116" customWidth="1"/>
    <col min="14606" max="14606" width="15.140625" style="116" customWidth="1"/>
    <col min="14607" max="14607" width="10.85546875" style="116" customWidth="1"/>
    <col min="14608" max="14608" width="14.28515625" style="116" customWidth="1"/>
    <col min="14609" max="14609" width="43" style="116" customWidth="1"/>
    <col min="14610" max="14611" width="13.7109375" style="116" customWidth="1"/>
    <col min="14612" max="14614" width="9.140625" style="116"/>
    <col min="14615" max="14615" width="9.85546875" style="116" bestFit="1" customWidth="1"/>
    <col min="14616" max="14848" width="9.140625" style="116"/>
    <col min="14849" max="14849" width="3.7109375" style="116" customWidth="1"/>
    <col min="14850" max="14850" width="4.7109375" style="116" customWidth="1"/>
    <col min="14851" max="14851" width="7.7109375" style="116" customWidth="1"/>
    <col min="14852" max="14852" width="5.7109375" style="116" customWidth="1"/>
    <col min="14853" max="14853" width="24.28515625" style="116" customWidth="1"/>
    <col min="14854" max="14854" width="50.28515625" style="116" customWidth="1"/>
    <col min="14855" max="14855" width="10.28515625" style="116" customWidth="1"/>
    <col min="14856" max="14856" width="13.5703125" style="116" customWidth="1"/>
    <col min="14857" max="14857" width="9.85546875" style="116" customWidth="1"/>
    <col min="14858" max="14858" width="11.140625" style="116" customWidth="1"/>
    <col min="14859" max="14859" width="10.28515625" style="116" customWidth="1"/>
    <col min="14860" max="14860" width="12" style="116" customWidth="1"/>
    <col min="14861" max="14861" width="11.42578125" style="116" customWidth="1"/>
    <col min="14862" max="14862" width="15.140625" style="116" customWidth="1"/>
    <col min="14863" max="14863" width="10.85546875" style="116" customWidth="1"/>
    <col min="14864" max="14864" width="14.28515625" style="116" customWidth="1"/>
    <col min="14865" max="14865" width="43" style="116" customWidth="1"/>
    <col min="14866" max="14867" width="13.7109375" style="116" customWidth="1"/>
    <col min="14868" max="14870" width="9.140625" style="116"/>
    <col min="14871" max="14871" width="9.85546875" style="116" bestFit="1" customWidth="1"/>
    <col min="14872" max="15104" width="9.140625" style="116"/>
    <col min="15105" max="15105" width="3.7109375" style="116" customWidth="1"/>
    <col min="15106" max="15106" width="4.7109375" style="116" customWidth="1"/>
    <col min="15107" max="15107" width="7.7109375" style="116" customWidth="1"/>
    <col min="15108" max="15108" width="5.7109375" style="116" customWidth="1"/>
    <col min="15109" max="15109" width="24.28515625" style="116" customWidth="1"/>
    <col min="15110" max="15110" width="50.28515625" style="116" customWidth="1"/>
    <col min="15111" max="15111" width="10.28515625" style="116" customWidth="1"/>
    <col min="15112" max="15112" width="13.5703125" style="116" customWidth="1"/>
    <col min="15113" max="15113" width="9.85546875" style="116" customWidth="1"/>
    <col min="15114" max="15114" width="11.140625" style="116" customWidth="1"/>
    <col min="15115" max="15115" width="10.28515625" style="116" customWidth="1"/>
    <col min="15116" max="15116" width="12" style="116" customWidth="1"/>
    <col min="15117" max="15117" width="11.42578125" style="116" customWidth="1"/>
    <col min="15118" max="15118" width="15.140625" style="116" customWidth="1"/>
    <col min="15119" max="15119" width="10.85546875" style="116" customWidth="1"/>
    <col min="15120" max="15120" width="14.28515625" style="116" customWidth="1"/>
    <col min="15121" max="15121" width="43" style="116" customWidth="1"/>
    <col min="15122" max="15123" width="13.7109375" style="116" customWidth="1"/>
    <col min="15124" max="15126" width="9.140625" style="116"/>
    <col min="15127" max="15127" width="9.85546875" style="116" bestFit="1" customWidth="1"/>
    <col min="15128" max="15360" width="9.140625" style="116"/>
    <col min="15361" max="15361" width="3.7109375" style="116" customWidth="1"/>
    <col min="15362" max="15362" width="4.7109375" style="116" customWidth="1"/>
    <col min="15363" max="15363" width="7.7109375" style="116" customWidth="1"/>
    <col min="15364" max="15364" width="5.7109375" style="116" customWidth="1"/>
    <col min="15365" max="15365" width="24.28515625" style="116" customWidth="1"/>
    <col min="15366" max="15366" width="50.28515625" style="116" customWidth="1"/>
    <col min="15367" max="15367" width="10.28515625" style="116" customWidth="1"/>
    <col min="15368" max="15368" width="13.5703125" style="116" customWidth="1"/>
    <col min="15369" max="15369" width="9.85546875" style="116" customWidth="1"/>
    <col min="15370" max="15370" width="11.140625" style="116" customWidth="1"/>
    <col min="15371" max="15371" width="10.28515625" style="116" customWidth="1"/>
    <col min="15372" max="15372" width="12" style="116" customWidth="1"/>
    <col min="15373" max="15373" width="11.42578125" style="116" customWidth="1"/>
    <col min="15374" max="15374" width="15.140625" style="116" customWidth="1"/>
    <col min="15375" max="15375" width="10.85546875" style="116" customWidth="1"/>
    <col min="15376" max="15376" width="14.28515625" style="116" customWidth="1"/>
    <col min="15377" max="15377" width="43" style="116" customWidth="1"/>
    <col min="15378" max="15379" width="13.7109375" style="116" customWidth="1"/>
    <col min="15380" max="15382" width="9.140625" style="116"/>
    <col min="15383" max="15383" width="9.85546875" style="116" bestFit="1" customWidth="1"/>
    <col min="15384" max="15616" width="9.140625" style="116"/>
    <col min="15617" max="15617" width="3.7109375" style="116" customWidth="1"/>
    <col min="15618" max="15618" width="4.7109375" style="116" customWidth="1"/>
    <col min="15619" max="15619" width="7.7109375" style="116" customWidth="1"/>
    <col min="15620" max="15620" width="5.7109375" style="116" customWidth="1"/>
    <col min="15621" max="15621" width="24.28515625" style="116" customWidth="1"/>
    <col min="15622" max="15622" width="50.28515625" style="116" customWidth="1"/>
    <col min="15623" max="15623" width="10.28515625" style="116" customWidth="1"/>
    <col min="15624" max="15624" width="13.5703125" style="116" customWidth="1"/>
    <col min="15625" max="15625" width="9.85546875" style="116" customWidth="1"/>
    <col min="15626" max="15626" width="11.140625" style="116" customWidth="1"/>
    <col min="15627" max="15627" width="10.28515625" style="116" customWidth="1"/>
    <col min="15628" max="15628" width="12" style="116" customWidth="1"/>
    <col min="15629" max="15629" width="11.42578125" style="116" customWidth="1"/>
    <col min="15630" max="15630" width="15.140625" style="116" customWidth="1"/>
    <col min="15631" max="15631" width="10.85546875" style="116" customWidth="1"/>
    <col min="15632" max="15632" width="14.28515625" style="116" customWidth="1"/>
    <col min="15633" max="15633" width="43" style="116" customWidth="1"/>
    <col min="15634" max="15635" width="13.7109375" style="116" customWidth="1"/>
    <col min="15636" max="15638" width="9.140625" style="116"/>
    <col min="15639" max="15639" width="9.85546875" style="116" bestFit="1" customWidth="1"/>
    <col min="15640" max="15872" width="9.140625" style="116"/>
    <col min="15873" max="15873" width="3.7109375" style="116" customWidth="1"/>
    <col min="15874" max="15874" width="4.7109375" style="116" customWidth="1"/>
    <col min="15875" max="15875" width="7.7109375" style="116" customWidth="1"/>
    <col min="15876" max="15876" width="5.7109375" style="116" customWidth="1"/>
    <col min="15877" max="15877" width="24.28515625" style="116" customWidth="1"/>
    <col min="15878" max="15878" width="50.28515625" style="116" customWidth="1"/>
    <col min="15879" max="15879" width="10.28515625" style="116" customWidth="1"/>
    <col min="15880" max="15880" width="13.5703125" style="116" customWidth="1"/>
    <col min="15881" max="15881" width="9.85546875" style="116" customWidth="1"/>
    <col min="15882" max="15882" width="11.140625" style="116" customWidth="1"/>
    <col min="15883" max="15883" width="10.28515625" style="116" customWidth="1"/>
    <col min="15884" max="15884" width="12" style="116" customWidth="1"/>
    <col min="15885" max="15885" width="11.42578125" style="116" customWidth="1"/>
    <col min="15886" max="15886" width="15.140625" style="116" customWidth="1"/>
    <col min="15887" max="15887" width="10.85546875" style="116" customWidth="1"/>
    <col min="15888" max="15888" width="14.28515625" style="116" customWidth="1"/>
    <col min="15889" max="15889" width="43" style="116" customWidth="1"/>
    <col min="15890" max="15891" width="13.7109375" style="116" customWidth="1"/>
    <col min="15892" max="15894" width="9.140625" style="116"/>
    <col min="15895" max="15895" width="9.85546875" style="116" bestFit="1" customWidth="1"/>
    <col min="15896" max="16128" width="9.140625" style="116"/>
    <col min="16129" max="16129" width="3.7109375" style="116" customWidth="1"/>
    <col min="16130" max="16130" width="4.7109375" style="116" customWidth="1"/>
    <col min="16131" max="16131" width="7.7109375" style="116" customWidth="1"/>
    <col min="16132" max="16132" width="5.7109375" style="116" customWidth="1"/>
    <col min="16133" max="16133" width="24.28515625" style="116" customWidth="1"/>
    <col min="16134" max="16134" width="50.28515625" style="116" customWidth="1"/>
    <col min="16135" max="16135" width="10.28515625" style="116" customWidth="1"/>
    <col min="16136" max="16136" width="13.5703125" style="116" customWidth="1"/>
    <col min="16137" max="16137" width="9.85546875" style="116" customWidth="1"/>
    <col min="16138" max="16138" width="11.140625" style="116" customWidth="1"/>
    <col min="16139" max="16139" width="10.28515625" style="116" customWidth="1"/>
    <col min="16140" max="16140" width="12" style="116" customWidth="1"/>
    <col min="16141" max="16141" width="11.42578125" style="116" customWidth="1"/>
    <col min="16142" max="16142" width="15.140625" style="116" customWidth="1"/>
    <col min="16143" max="16143" width="10.85546875" style="116" customWidth="1"/>
    <col min="16144" max="16144" width="14.28515625" style="116" customWidth="1"/>
    <col min="16145" max="16145" width="43" style="116" customWidth="1"/>
    <col min="16146" max="16147" width="13.7109375" style="116" customWidth="1"/>
    <col min="16148" max="16150" width="9.140625" style="116"/>
    <col min="16151" max="16151" width="9.85546875" style="116" bestFit="1" customWidth="1"/>
    <col min="16152" max="16384" width="9.140625" style="116"/>
  </cols>
  <sheetData>
    <row r="1" spans="1:23" s="1" customFormat="1" x14ac:dyDescent="0.25">
      <c r="A1" s="201" t="s">
        <v>0</v>
      </c>
      <c r="B1" s="201" t="s">
        <v>238</v>
      </c>
      <c r="C1" s="201" t="s">
        <v>239</v>
      </c>
      <c r="D1" s="201" t="s">
        <v>240</v>
      </c>
      <c r="E1" s="201" t="s">
        <v>1</v>
      </c>
      <c r="F1" s="204" t="s">
        <v>2</v>
      </c>
      <c r="G1" s="201" t="s">
        <v>236</v>
      </c>
      <c r="H1" s="201" t="s">
        <v>3</v>
      </c>
      <c r="I1" s="201" t="s">
        <v>4</v>
      </c>
      <c r="J1" s="207" t="s">
        <v>479</v>
      </c>
      <c r="K1" s="208"/>
      <c r="L1" s="208"/>
      <c r="M1" s="208"/>
      <c r="N1" s="208"/>
      <c r="O1" s="208"/>
      <c r="P1" s="208"/>
      <c r="Q1" s="208"/>
      <c r="R1" s="208"/>
      <c r="S1" s="209"/>
    </row>
    <row r="2" spans="1:23" s="2" customFormat="1" x14ac:dyDescent="0.25">
      <c r="A2" s="202"/>
      <c r="B2" s="202"/>
      <c r="C2" s="202"/>
      <c r="D2" s="202"/>
      <c r="E2" s="202"/>
      <c r="F2" s="205"/>
      <c r="G2" s="202"/>
      <c r="H2" s="202"/>
      <c r="I2" s="202"/>
      <c r="J2" s="210" t="s">
        <v>763</v>
      </c>
      <c r="K2" s="211"/>
      <c r="L2" s="211"/>
      <c r="M2" s="211"/>
      <c r="N2" s="211"/>
      <c r="O2" s="211"/>
      <c r="P2" s="211"/>
      <c r="Q2" s="211"/>
      <c r="R2" s="211"/>
      <c r="S2" s="212"/>
    </row>
    <row r="3" spans="1:23" s="2" customFormat="1" ht="76.5" x14ac:dyDescent="0.25">
      <c r="A3" s="203"/>
      <c r="B3" s="203"/>
      <c r="C3" s="203"/>
      <c r="D3" s="203"/>
      <c r="E3" s="203"/>
      <c r="F3" s="206"/>
      <c r="G3" s="203"/>
      <c r="H3" s="203"/>
      <c r="I3" s="203"/>
      <c r="J3" s="142" t="s">
        <v>5</v>
      </c>
      <c r="K3" s="142" t="s">
        <v>6</v>
      </c>
      <c r="L3" s="142" t="s">
        <v>7</v>
      </c>
      <c r="M3" s="142" t="s">
        <v>8</v>
      </c>
      <c r="N3" s="143" t="s">
        <v>9</v>
      </c>
      <c r="O3" s="142" t="s">
        <v>10</v>
      </c>
      <c r="P3" s="142" t="s">
        <v>11</v>
      </c>
      <c r="Q3" s="142" t="s">
        <v>12</v>
      </c>
      <c r="R3" s="150" t="s">
        <v>13</v>
      </c>
      <c r="S3" s="142" t="s">
        <v>237</v>
      </c>
    </row>
    <row r="4" spans="1:23" s="5" customFormat="1" x14ac:dyDescent="0.25">
      <c r="A4" s="3">
        <v>1</v>
      </c>
      <c r="B4" s="3">
        <v>2</v>
      </c>
      <c r="C4" s="3">
        <v>3</v>
      </c>
      <c r="D4" s="3">
        <v>4</v>
      </c>
      <c r="E4" s="3">
        <v>5</v>
      </c>
      <c r="F4" s="7">
        <v>6</v>
      </c>
      <c r="G4" s="3">
        <v>7</v>
      </c>
      <c r="H4" s="3">
        <v>8</v>
      </c>
      <c r="I4" s="3">
        <v>9</v>
      </c>
      <c r="J4" s="3">
        <v>10</v>
      </c>
      <c r="K4" s="3">
        <v>11</v>
      </c>
      <c r="L4" s="3">
        <v>12</v>
      </c>
      <c r="M4" s="3">
        <v>13</v>
      </c>
      <c r="N4" s="7">
        <v>14</v>
      </c>
      <c r="O4" s="3">
        <v>15</v>
      </c>
      <c r="P4" s="3">
        <v>16</v>
      </c>
      <c r="Q4" s="3">
        <v>17</v>
      </c>
      <c r="R4" s="3">
        <v>18</v>
      </c>
      <c r="S4" s="3" t="s">
        <v>257</v>
      </c>
      <c r="T4" s="4"/>
      <c r="U4" s="4"/>
      <c r="V4" s="4"/>
      <c r="W4" s="4"/>
    </row>
    <row r="5" spans="1:23" s="10" customFormat="1" ht="12.75" x14ac:dyDescent="0.2">
      <c r="A5" s="197"/>
      <c r="B5" s="198"/>
      <c r="C5" s="198"/>
      <c r="D5" s="198"/>
      <c r="E5" s="199"/>
      <c r="F5" s="143" t="s">
        <v>14</v>
      </c>
      <c r="G5" s="197"/>
      <c r="H5" s="198"/>
      <c r="I5" s="198"/>
      <c r="J5" s="198"/>
      <c r="K5" s="198"/>
      <c r="L5" s="198"/>
      <c r="M5" s="198"/>
      <c r="N5" s="198"/>
      <c r="O5" s="198"/>
      <c r="P5" s="198"/>
      <c r="Q5" s="198"/>
      <c r="R5" s="199"/>
      <c r="S5" s="9"/>
    </row>
    <row r="6" spans="1:23" s="10" customFormat="1" ht="25.5" x14ac:dyDescent="0.2">
      <c r="A6" s="11" t="s">
        <v>19</v>
      </c>
      <c r="B6" s="11"/>
      <c r="C6" s="11"/>
      <c r="D6" s="11"/>
      <c r="E6" s="12"/>
      <c r="F6" s="13" t="s">
        <v>192</v>
      </c>
      <c r="G6" s="14"/>
      <c r="H6" s="15"/>
      <c r="I6" s="16">
        <f>SUM(I7:I7)</f>
        <v>128500</v>
      </c>
      <c r="J6" s="17"/>
      <c r="K6" s="17"/>
      <c r="L6" s="17"/>
      <c r="M6" s="17"/>
      <c r="N6" s="127"/>
      <c r="O6" s="17"/>
      <c r="P6" s="18"/>
      <c r="Q6" s="19"/>
      <c r="R6" s="17">
        <f>SUM(R7)</f>
        <v>97480</v>
      </c>
      <c r="S6" s="17">
        <f t="shared" ref="S6:S19" si="0">I6-R6</f>
        <v>31020</v>
      </c>
    </row>
    <row r="7" spans="1:23" s="10" customFormat="1" ht="48.75" customHeight="1" x14ac:dyDescent="0.2">
      <c r="A7" s="20" t="s">
        <v>20</v>
      </c>
      <c r="B7" s="21" t="s">
        <v>246</v>
      </c>
      <c r="C7" s="21" t="s">
        <v>253</v>
      </c>
      <c r="D7" s="22">
        <v>6060</v>
      </c>
      <c r="E7" s="23" t="s">
        <v>509</v>
      </c>
      <c r="F7" s="24" t="s">
        <v>426</v>
      </c>
      <c r="G7" s="20" t="s">
        <v>258</v>
      </c>
      <c r="H7" s="25" t="s">
        <v>482</v>
      </c>
      <c r="I7" s="26">
        <v>128500</v>
      </c>
      <c r="J7" s="27"/>
      <c r="K7" s="27"/>
      <c r="L7" s="28"/>
      <c r="M7" s="29" t="s">
        <v>576</v>
      </c>
      <c r="N7" s="31" t="s">
        <v>764</v>
      </c>
      <c r="O7" s="139">
        <v>43909</v>
      </c>
      <c r="P7" s="30"/>
      <c r="Q7" s="31" t="s">
        <v>653</v>
      </c>
      <c r="R7" s="157">
        <v>97480</v>
      </c>
      <c r="S7" s="28">
        <f t="shared" si="0"/>
        <v>31020</v>
      </c>
    </row>
    <row r="8" spans="1:23" s="10" customFormat="1" ht="25.5" x14ac:dyDescent="0.2">
      <c r="A8" s="11" t="s">
        <v>26</v>
      </c>
      <c r="B8" s="11"/>
      <c r="C8" s="11"/>
      <c r="D8" s="11"/>
      <c r="E8" s="12"/>
      <c r="F8" s="13" t="s">
        <v>186</v>
      </c>
      <c r="G8" s="14"/>
      <c r="H8" s="15"/>
      <c r="I8" s="16">
        <f>SUM(I9:I10)</f>
        <v>295000</v>
      </c>
      <c r="J8" s="17"/>
      <c r="K8" s="17"/>
      <c r="L8" s="17"/>
      <c r="M8" s="17"/>
      <c r="N8" s="127"/>
      <c r="O8" s="17"/>
      <c r="P8" s="18"/>
      <c r="Q8" s="32"/>
      <c r="R8" s="17">
        <f>SUM(R9:R10)</f>
        <v>0</v>
      </c>
      <c r="S8" s="17">
        <f t="shared" si="0"/>
        <v>295000</v>
      </c>
    </row>
    <row r="9" spans="1:23" s="10" customFormat="1" ht="42" customHeight="1" x14ac:dyDescent="0.2">
      <c r="A9" s="20" t="s">
        <v>22</v>
      </c>
      <c r="B9" s="20" t="s">
        <v>241</v>
      </c>
      <c r="C9" s="20" t="s">
        <v>242</v>
      </c>
      <c r="D9" s="20">
        <v>6050</v>
      </c>
      <c r="E9" s="21" t="s">
        <v>15</v>
      </c>
      <c r="F9" s="22" t="s">
        <v>16</v>
      </c>
      <c r="G9" s="20" t="s">
        <v>200</v>
      </c>
      <c r="H9" s="25" t="s">
        <v>202</v>
      </c>
      <c r="I9" s="33">
        <v>95000</v>
      </c>
      <c r="J9" s="34"/>
      <c r="K9" s="34"/>
      <c r="L9" s="34">
        <v>43866</v>
      </c>
      <c r="M9" s="34">
        <v>43928</v>
      </c>
      <c r="N9" s="49" t="s">
        <v>608</v>
      </c>
      <c r="O9" s="35" t="s">
        <v>609</v>
      </c>
      <c r="P9" s="36"/>
      <c r="Q9" s="192" t="s">
        <v>657</v>
      </c>
      <c r="R9" s="141">
        <v>0</v>
      </c>
      <c r="S9" s="37">
        <f t="shared" si="0"/>
        <v>95000</v>
      </c>
    </row>
    <row r="10" spans="1:23" s="10" customFormat="1" ht="36.75" customHeight="1" x14ac:dyDescent="0.2">
      <c r="A10" s="20" t="s">
        <v>23</v>
      </c>
      <c r="B10" s="20" t="s">
        <v>241</v>
      </c>
      <c r="C10" s="20" t="s">
        <v>242</v>
      </c>
      <c r="D10" s="20">
        <v>6050</v>
      </c>
      <c r="E10" s="21" t="s">
        <v>17</v>
      </c>
      <c r="F10" s="22" t="s">
        <v>18</v>
      </c>
      <c r="G10" s="20" t="s">
        <v>200</v>
      </c>
      <c r="H10" s="25" t="s">
        <v>203</v>
      </c>
      <c r="I10" s="33">
        <v>200000</v>
      </c>
      <c r="J10" s="34"/>
      <c r="K10" s="34"/>
      <c r="L10" s="34">
        <v>43866</v>
      </c>
      <c r="M10" s="34">
        <v>43928</v>
      </c>
      <c r="N10" s="49" t="s">
        <v>608</v>
      </c>
      <c r="O10" s="35" t="s">
        <v>610</v>
      </c>
      <c r="P10" s="36"/>
      <c r="Q10" s="193"/>
      <c r="R10" s="141">
        <v>0</v>
      </c>
      <c r="S10" s="37">
        <f t="shared" si="0"/>
        <v>200000</v>
      </c>
    </row>
    <row r="11" spans="1:23" s="10" customFormat="1" ht="25.5" x14ac:dyDescent="0.2">
      <c r="A11" s="11" t="s">
        <v>96</v>
      </c>
      <c r="B11" s="11"/>
      <c r="C11" s="11"/>
      <c r="D11" s="11"/>
      <c r="E11" s="12"/>
      <c r="F11" s="13" t="s">
        <v>187</v>
      </c>
      <c r="G11" s="14"/>
      <c r="H11" s="15"/>
      <c r="I11" s="16">
        <f>SUM(I12:I19)</f>
        <v>2385000</v>
      </c>
      <c r="J11" s="38"/>
      <c r="K11" s="38"/>
      <c r="L11" s="38"/>
      <c r="M11" s="38"/>
      <c r="N11" s="128"/>
      <c r="O11" s="38"/>
      <c r="P11" s="39"/>
      <c r="Q11" s="19"/>
      <c r="R11" s="17">
        <f>SUM(R12:R19)</f>
        <v>975893</v>
      </c>
      <c r="S11" s="17">
        <f t="shared" si="0"/>
        <v>1409107</v>
      </c>
    </row>
    <row r="12" spans="1:23" s="10" customFormat="1" ht="51" x14ac:dyDescent="0.2">
      <c r="A12" s="20" t="s">
        <v>24</v>
      </c>
      <c r="B12" s="20" t="s">
        <v>243</v>
      </c>
      <c r="C12" s="20">
        <v>80104</v>
      </c>
      <c r="D12" s="20">
        <v>6050</v>
      </c>
      <c r="E12" s="21" t="s">
        <v>304</v>
      </c>
      <c r="F12" s="22" t="s">
        <v>305</v>
      </c>
      <c r="G12" s="20" t="s">
        <v>29</v>
      </c>
      <c r="H12" s="25" t="s">
        <v>227</v>
      </c>
      <c r="I12" s="40">
        <v>208800</v>
      </c>
      <c r="J12" s="34">
        <v>43168</v>
      </c>
      <c r="K12" s="34">
        <v>43189</v>
      </c>
      <c r="L12" s="41">
        <v>43739</v>
      </c>
      <c r="M12" s="34">
        <v>43754</v>
      </c>
      <c r="N12" s="49" t="s">
        <v>491</v>
      </c>
      <c r="O12" s="34">
        <v>43951</v>
      </c>
      <c r="P12" s="34"/>
      <c r="Q12" s="31" t="s">
        <v>515</v>
      </c>
      <c r="R12" s="141">
        <v>207518</v>
      </c>
      <c r="S12" s="37">
        <f t="shared" si="0"/>
        <v>1282</v>
      </c>
    </row>
    <row r="13" spans="1:23" s="10" customFormat="1" ht="89.25" x14ac:dyDescent="0.2">
      <c r="A13" s="20" t="s">
        <v>25</v>
      </c>
      <c r="B13" s="20" t="s">
        <v>243</v>
      </c>
      <c r="C13" s="20" t="s">
        <v>244</v>
      </c>
      <c r="D13" s="20">
        <v>6050</v>
      </c>
      <c r="E13" s="21" t="s">
        <v>27</v>
      </c>
      <c r="F13" s="22" t="s">
        <v>28</v>
      </c>
      <c r="G13" s="20" t="s">
        <v>29</v>
      </c>
      <c r="H13" s="25" t="s">
        <v>206</v>
      </c>
      <c r="I13" s="40">
        <f>84900+35100</f>
        <v>120000</v>
      </c>
      <c r="J13" s="34">
        <v>43747</v>
      </c>
      <c r="K13" s="34"/>
      <c r="L13" s="34">
        <v>43747</v>
      </c>
      <c r="M13" s="34">
        <v>43767</v>
      </c>
      <c r="N13" s="49" t="s">
        <v>504</v>
      </c>
      <c r="O13" s="43" t="s">
        <v>492</v>
      </c>
      <c r="P13" s="36"/>
      <c r="Q13" s="44" t="s">
        <v>765</v>
      </c>
      <c r="R13" s="141">
        <v>84900</v>
      </c>
      <c r="S13" s="37">
        <f t="shared" si="0"/>
        <v>35100</v>
      </c>
    </row>
    <row r="14" spans="1:23" s="10" customFormat="1" ht="25.5" customHeight="1" x14ac:dyDescent="0.2">
      <c r="A14" s="20" t="s">
        <v>90</v>
      </c>
      <c r="B14" s="20" t="s">
        <v>243</v>
      </c>
      <c r="C14" s="20" t="s">
        <v>244</v>
      </c>
      <c r="D14" s="20">
        <v>6050</v>
      </c>
      <c r="E14" s="21" t="s">
        <v>30</v>
      </c>
      <c r="F14" s="22" t="s">
        <v>31</v>
      </c>
      <c r="G14" s="20" t="s">
        <v>29</v>
      </c>
      <c r="H14" s="25" t="s">
        <v>207</v>
      </c>
      <c r="I14" s="40">
        <f>519500-59675</f>
        <v>459825</v>
      </c>
      <c r="J14" s="34">
        <v>43606</v>
      </c>
      <c r="K14" s="34">
        <v>43619</v>
      </c>
      <c r="L14" s="34">
        <v>43927</v>
      </c>
      <c r="M14" s="34">
        <v>44011</v>
      </c>
      <c r="N14" s="49" t="s">
        <v>658</v>
      </c>
      <c r="O14" s="42">
        <v>44133</v>
      </c>
      <c r="P14" s="36"/>
      <c r="Q14" s="44" t="s">
        <v>503</v>
      </c>
      <c r="R14" s="141">
        <v>0</v>
      </c>
      <c r="S14" s="37">
        <f t="shared" si="0"/>
        <v>459825</v>
      </c>
    </row>
    <row r="15" spans="1:23" s="10" customFormat="1" ht="38.25" x14ac:dyDescent="0.2">
      <c r="A15" s="20" t="s">
        <v>91</v>
      </c>
      <c r="B15" s="20" t="s">
        <v>243</v>
      </c>
      <c r="C15" s="20" t="s">
        <v>244</v>
      </c>
      <c r="D15" s="20">
        <v>6050</v>
      </c>
      <c r="E15" s="21" t="s">
        <v>32</v>
      </c>
      <c r="F15" s="22" t="s">
        <v>33</v>
      </c>
      <c r="G15" s="20" t="s">
        <v>29</v>
      </c>
      <c r="H15" s="25" t="s">
        <v>208</v>
      </c>
      <c r="I15" s="40">
        <f>491800-6500-41185</f>
        <v>444115</v>
      </c>
      <c r="J15" s="34">
        <v>43599</v>
      </c>
      <c r="K15" s="34">
        <v>43619</v>
      </c>
      <c r="L15" s="34">
        <v>43804</v>
      </c>
      <c r="M15" s="34">
        <v>43847</v>
      </c>
      <c r="N15" s="49" t="s">
        <v>493</v>
      </c>
      <c r="O15" s="42">
        <v>43999</v>
      </c>
      <c r="P15" s="36"/>
      <c r="Q15" s="44" t="s">
        <v>659</v>
      </c>
      <c r="R15" s="141">
        <v>444115</v>
      </c>
      <c r="S15" s="37">
        <f t="shared" si="0"/>
        <v>0</v>
      </c>
    </row>
    <row r="16" spans="1:23" s="10" customFormat="1" ht="42" customHeight="1" x14ac:dyDescent="0.2">
      <c r="A16" s="20" t="s">
        <v>92</v>
      </c>
      <c r="B16" s="20" t="s">
        <v>243</v>
      </c>
      <c r="C16" s="20" t="s">
        <v>244</v>
      </c>
      <c r="D16" s="20">
        <v>6050</v>
      </c>
      <c r="E16" s="21" t="s">
        <v>34</v>
      </c>
      <c r="F16" s="22" t="s">
        <v>35</v>
      </c>
      <c r="G16" s="20" t="s">
        <v>29</v>
      </c>
      <c r="H16" s="25" t="s">
        <v>209</v>
      </c>
      <c r="I16" s="40">
        <f>70000-44170</f>
        <v>25830</v>
      </c>
      <c r="J16" s="34"/>
      <c r="K16" s="34"/>
      <c r="L16" s="34">
        <v>43843</v>
      </c>
      <c r="M16" s="34">
        <v>43875</v>
      </c>
      <c r="N16" s="49" t="s">
        <v>514</v>
      </c>
      <c r="O16" s="35">
        <v>43996</v>
      </c>
      <c r="P16" s="36"/>
      <c r="Q16" s="44" t="s">
        <v>659</v>
      </c>
      <c r="R16" s="141">
        <v>25830</v>
      </c>
      <c r="S16" s="37">
        <f t="shared" si="0"/>
        <v>0</v>
      </c>
    </row>
    <row r="17" spans="1:19" s="10" customFormat="1" ht="25.5" x14ac:dyDescent="0.2">
      <c r="A17" s="20" t="s">
        <v>21</v>
      </c>
      <c r="B17" s="20" t="s">
        <v>243</v>
      </c>
      <c r="C17" s="20" t="s">
        <v>244</v>
      </c>
      <c r="D17" s="20">
        <v>6050</v>
      </c>
      <c r="E17" s="21" t="s">
        <v>36</v>
      </c>
      <c r="F17" s="22" t="s">
        <v>37</v>
      </c>
      <c r="G17" s="20" t="s">
        <v>29</v>
      </c>
      <c r="H17" s="25" t="s">
        <v>210</v>
      </c>
      <c r="I17" s="40">
        <v>200000</v>
      </c>
      <c r="J17" s="34" t="s">
        <v>494</v>
      </c>
      <c r="K17" s="34" t="s">
        <v>494</v>
      </c>
      <c r="L17" s="34">
        <v>43817</v>
      </c>
      <c r="M17" s="34">
        <v>43857</v>
      </c>
      <c r="N17" s="49" t="s">
        <v>511</v>
      </c>
      <c r="O17" s="35">
        <v>44012</v>
      </c>
      <c r="P17" s="36"/>
      <c r="Q17" s="44" t="s">
        <v>659</v>
      </c>
      <c r="R17" s="141">
        <v>200000</v>
      </c>
      <c r="S17" s="37">
        <f t="shared" si="0"/>
        <v>0</v>
      </c>
    </row>
    <row r="18" spans="1:19" s="10" customFormat="1" ht="28.5" customHeight="1" x14ac:dyDescent="0.2">
      <c r="A18" s="20" t="s">
        <v>93</v>
      </c>
      <c r="B18" s="20" t="s">
        <v>243</v>
      </c>
      <c r="C18" s="20" t="s">
        <v>245</v>
      </c>
      <c r="D18" s="20">
        <v>6050</v>
      </c>
      <c r="E18" s="21" t="s">
        <v>38</v>
      </c>
      <c r="F18" s="22" t="s">
        <v>39</v>
      </c>
      <c r="G18" s="20" t="s">
        <v>29</v>
      </c>
      <c r="H18" s="25" t="s">
        <v>211</v>
      </c>
      <c r="I18" s="40">
        <f>704900+145030</f>
        <v>849930</v>
      </c>
      <c r="J18" s="34">
        <v>43613</v>
      </c>
      <c r="K18" s="34">
        <v>43629</v>
      </c>
      <c r="L18" s="34">
        <v>44011</v>
      </c>
      <c r="M18" s="34"/>
      <c r="N18" s="49"/>
      <c r="O18" s="42"/>
      <c r="P18" s="36"/>
      <c r="Q18" s="44" t="s">
        <v>725</v>
      </c>
      <c r="R18" s="141">
        <v>0</v>
      </c>
      <c r="S18" s="37">
        <f t="shared" si="0"/>
        <v>849930</v>
      </c>
    </row>
    <row r="19" spans="1:19" s="10" customFormat="1" ht="78" customHeight="1" x14ac:dyDescent="0.2">
      <c r="A19" s="20" t="s">
        <v>94</v>
      </c>
      <c r="B19" s="20" t="s">
        <v>243</v>
      </c>
      <c r="C19" s="20" t="s">
        <v>245</v>
      </c>
      <c r="D19" s="20">
        <v>6050</v>
      </c>
      <c r="E19" s="21" t="s">
        <v>40</v>
      </c>
      <c r="F19" s="22" t="s">
        <v>41</v>
      </c>
      <c r="G19" s="20" t="s">
        <v>29</v>
      </c>
      <c r="H19" s="25" t="s">
        <v>212</v>
      </c>
      <c r="I19" s="40">
        <f>61500+8500+6500</f>
        <v>76500</v>
      </c>
      <c r="J19" s="34">
        <v>43748</v>
      </c>
      <c r="K19" s="34">
        <v>43762</v>
      </c>
      <c r="L19" s="34">
        <v>43748</v>
      </c>
      <c r="M19" s="34">
        <v>43762</v>
      </c>
      <c r="N19" s="49" t="s">
        <v>495</v>
      </c>
      <c r="O19" s="43" t="s">
        <v>496</v>
      </c>
      <c r="P19" s="36"/>
      <c r="Q19" s="44" t="s">
        <v>726</v>
      </c>
      <c r="R19" s="141">
        <v>13530</v>
      </c>
      <c r="S19" s="37">
        <f t="shared" si="0"/>
        <v>62970</v>
      </c>
    </row>
    <row r="20" spans="1:19" s="10" customFormat="1" ht="25.5" x14ac:dyDescent="0.2">
      <c r="A20" s="11" t="s">
        <v>108</v>
      </c>
      <c r="B20" s="11"/>
      <c r="C20" s="11"/>
      <c r="D20" s="11"/>
      <c r="E20" s="12"/>
      <c r="F20" s="13" t="s">
        <v>188</v>
      </c>
      <c r="G20" s="14"/>
      <c r="H20" s="15"/>
      <c r="I20" s="16">
        <f>SUM(I21:I49)</f>
        <v>6189845</v>
      </c>
      <c r="J20" s="45"/>
      <c r="K20" s="45"/>
      <c r="L20" s="45"/>
      <c r="M20" s="45"/>
      <c r="N20" s="128"/>
      <c r="O20" s="38"/>
      <c r="P20" s="39"/>
      <c r="Q20" s="19"/>
      <c r="R20" s="17">
        <f>SUM(R21:R49)</f>
        <v>984254</v>
      </c>
      <c r="S20" s="17">
        <f>I20-R20</f>
        <v>5205591</v>
      </c>
    </row>
    <row r="21" spans="1:19" s="10" customFormat="1" ht="89.25" x14ac:dyDescent="0.2">
      <c r="A21" s="20" t="s">
        <v>95</v>
      </c>
      <c r="B21" s="20">
        <v>900</v>
      </c>
      <c r="C21" s="20">
        <v>90095</v>
      </c>
      <c r="D21" s="20">
        <v>6050</v>
      </c>
      <c r="E21" s="21" t="s">
        <v>314</v>
      </c>
      <c r="F21" s="22" t="s">
        <v>315</v>
      </c>
      <c r="G21" s="20" t="s">
        <v>29</v>
      </c>
      <c r="H21" s="25" t="s">
        <v>232</v>
      </c>
      <c r="I21" s="26">
        <v>236000</v>
      </c>
      <c r="J21" s="34">
        <v>43179</v>
      </c>
      <c r="K21" s="34">
        <v>43189</v>
      </c>
      <c r="L21" s="34">
        <v>43647</v>
      </c>
      <c r="M21" s="41" t="s">
        <v>577</v>
      </c>
      <c r="N21" s="49" t="s">
        <v>512</v>
      </c>
      <c r="O21" s="41" t="s">
        <v>497</v>
      </c>
      <c r="P21" s="36"/>
      <c r="Q21" s="44" t="s">
        <v>515</v>
      </c>
      <c r="R21" s="141">
        <v>235350</v>
      </c>
      <c r="S21" s="37">
        <f>I21-R21</f>
        <v>650</v>
      </c>
    </row>
    <row r="22" spans="1:19" s="10" customFormat="1" ht="38.25" x14ac:dyDescent="0.2">
      <c r="A22" s="20" t="s">
        <v>97</v>
      </c>
      <c r="B22" s="20">
        <v>900</v>
      </c>
      <c r="C22" s="20">
        <v>90095</v>
      </c>
      <c r="D22" s="20">
        <v>6050</v>
      </c>
      <c r="E22" s="21" t="s">
        <v>312</v>
      </c>
      <c r="F22" s="22" t="s">
        <v>313</v>
      </c>
      <c r="G22" s="20" t="s">
        <v>29</v>
      </c>
      <c r="H22" s="25" t="s">
        <v>208</v>
      </c>
      <c r="I22" s="26">
        <v>179800</v>
      </c>
      <c r="J22" s="34">
        <v>43186</v>
      </c>
      <c r="K22" s="34">
        <v>43199</v>
      </c>
      <c r="L22" s="34">
        <v>43774</v>
      </c>
      <c r="M22" s="34">
        <v>43882</v>
      </c>
      <c r="N22" s="49" t="s">
        <v>578</v>
      </c>
      <c r="O22" s="35">
        <v>44033</v>
      </c>
      <c r="P22" s="36"/>
      <c r="Q22" s="44" t="s">
        <v>515</v>
      </c>
      <c r="R22" s="141">
        <v>90471</v>
      </c>
      <c r="S22" s="37">
        <f t="shared" ref="S22:S49" si="1">I22-R22</f>
        <v>89329</v>
      </c>
    </row>
    <row r="23" spans="1:19" s="10" customFormat="1" ht="76.5" x14ac:dyDescent="0.2">
      <c r="A23" s="20" t="s">
        <v>98</v>
      </c>
      <c r="B23" s="20">
        <v>900</v>
      </c>
      <c r="C23" s="20">
        <v>90095</v>
      </c>
      <c r="D23" s="20">
        <v>6050</v>
      </c>
      <c r="E23" s="21" t="s">
        <v>310</v>
      </c>
      <c r="F23" s="22" t="s">
        <v>311</v>
      </c>
      <c r="G23" s="20" t="s">
        <v>29</v>
      </c>
      <c r="H23" s="25" t="s">
        <v>233</v>
      </c>
      <c r="I23" s="26">
        <f>155000+65300</f>
        <v>220300</v>
      </c>
      <c r="J23" s="34">
        <v>43185</v>
      </c>
      <c r="K23" s="34">
        <v>43199</v>
      </c>
      <c r="L23" s="34">
        <v>43754</v>
      </c>
      <c r="M23" s="34">
        <v>43768</v>
      </c>
      <c r="N23" s="49" t="s">
        <v>513</v>
      </c>
      <c r="O23" s="34">
        <v>43815</v>
      </c>
      <c r="P23" s="34"/>
      <c r="Q23" s="44" t="s">
        <v>508</v>
      </c>
      <c r="R23" s="141">
        <v>153709</v>
      </c>
      <c r="S23" s="37">
        <f t="shared" si="1"/>
        <v>66591</v>
      </c>
    </row>
    <row r="24" spans="1:19" s="10" customFormat="1" ht="25.5" x14ac:dyDescent="0.2">
      <c r="A24" s="20" t="s">
        <v>99</v>
      </c>
      <c r="B24" s="20">
        <v>900</v>
      </c>
      <c r="C24" s="20">
        <v>90095</v>
      </c>
      <c r="D24" s="20">
        <v>6050</v>
      </c>
      <c r="E24" s="21" t="s">
        <v>308</v>
      </c>
      <c r="F24" s="22" t="s">
        <v>309</v>
      </c>
      <c r="G24" s="20" t="s">
        <v>29</v>
      </c>
      <c r="H24" s="25" t="s">
        <v>218</v>
      </c>
      <c r="I24" s="26">
        <v>91500</v>
      </c>
      <c r="J24" s="34">
        <v>43199</v>
      </c>
      <c r="K24" s="34">
        <v>43217</v>
      </c>
      <c r="L24" s="34">
        <v>43721</v>
      </c>
      <c r="M24" s="34">
        <v>43781</v>
      </c>
      <c r="N24" s="49" t="s">
        <v>498</v>
      </c>
      <c r="O24" s="35">
        <v>43920</v>
      </c>
      <c r="P24" s="34"/>
      <c r="Q24" s="44" t="s">
        <v>515</v>
      </c>
      <c r="R24" s="141">
        <v>90926</v>
      </c>
      <c r="S24" s="37">
        <f t="shared" si="1"/>
        <v>574</v>
      </c>
    </row>
    <row r="25" spans="1:19" s="10" customFormat="1" ht="51" x14ac:dyDescent="0.2">
      <c r="A25" s="20" t="s">
        <v>100</v>
      </c>
      <c r="B25" s="20">
        <v>900</v>
      </c>
      <c r="C25" s="20">
        <v>90095</v>
      </c>
      <c r="D25" s="20">
        <v>6050</v>
      </c>
      <c r="E25" s="21" t="s">
        <v>290</v>
      </c>
      <c r="F25" s="22" t="s">
        <v>291</v>
      </c>
      <c r="G25" s="20" t="s">
        <v>29</v>
      </c>
      <c r="H25" s="25" t="s">
        <v>205</v>
      </c>
      <c r="I25" s="26">
        <v>80000</v>
      </c>
      <c r="J25" s="34"/>
      <c r="K25" s="34"/>
      <c r="L25" s="34"/>
      <c r="M25" s="34"/>
      <c r="N25" s="129"/>
      <c r="O25" s="35"/>
      <c r="P25" s="36"/>
      <c r="Q25" s="44" t="s">
        <v>516</v>
      </c>
      <c r="R25" s="141">
        <v>0</v>
      </c>
      <c r="S25" s="37">
        <f t="shared" si="1"/>
        <v>80000</v>
      </c>
    </row>
    <row r="26" spans="1:19" s="10" customFormat="1" ht="30" customHeight="1" x14ac:dyDescent="0.2">
      <c r="A26" s="20" t="s">
        <v>101</v>
      </c>
      <c r="B26" s="20">
        <v>900</v>
      </c>
      <c r="C26" s="20">
        <v>90095</v>
      </c>
      <c r="D26" s="20">
        <v>6050</v>
      </c>
      <c r="E26" s="21" t="s">
        <v>306</v>
      </c>
      <c r="F26" s="22" t="s">
        <v>307</v>
      </c>
      <c r="G26" s="20" t="s">
        <v>29</v>
      </c>
      <c r="H26" s="25" t="s">
        <v>211</v>
      </c>
      <c r="I26" s="26">
        <f>160300+78300</f>
        <v>238600</v>
      </c>
      <c r="J26" s="34">
        <v>43214</v>
      </c>
      <c r="K26" s="34">
        <v>43238</v>
      </c>
      <c r="L26" s="34">
        <v>43861</v>
      </c>
      <c r="M26" s="34">
        <v>43951</v>
      </c>
      <c r="N26" s="49" t="s">
        <v>730</v>
      </c>
      <c r="O26" s="42" t="s">
        <v>727</v>
      </c>
      <c r="P26" s="36"/>
      <c r="Q26" s="44" t="s">
        <v>694</v>
      </c>
      <c r="R26" s="141">
        <v>74907</v>
      </c>
      <c r="S26" s="37">
        <f t="shared" si="1"/>
        <v>163693</v>
      </c>
    </row>
    <row r="27" spans="1:19" s="10" customFormat="1" ht="29.25" customHeight="1" x14ac:dyDescent="0.2">
      <c r="A27" s="20" t="s">
        <v>102</v>
      </c>
      <c r="B27" s="20" t="s">
        <v>246</v>
      </c>
      <c r="C27" s="20" t="s">
        <v>248</v>
      </c>
      <c r="D27" s="20">
        <v>6050</v>
      </c>
      <c r="E27" s="21" t="s">
        <v>540</v>
      </c>
      <c r="F27" s="22" t="s">
        <v>541</v>
      </c>
      <c r="G27" s="20" t="s">
        <v>29</v>
      </c>
      <c r="H27" s="25" t="s">
        <v>228</v>
      </c>
      <c r="I27" s="26">
        <v>700</v>
      </c>
      <c r="J27" s="34"/>
      <c r="K27" s="34"/>
      <c r="L27" s="34"/>
      <c r="M27" s="34"/>
      <c r="N27" s="49"/>
      <c r="O27" s="42"/>
      <c r="P27" s="36"/>
      <c r="Q27" s="44" t="s">
        <v>579</v>
      </c>
      <c r="R27" s="141">
        <v>0</v>
      </c>
      <c r="S27" s="37">
        <f t="shared" si="1"/>
        <v>700</v>
      </c>
    </row>
    <row r="28" spans="1:19" s="10" customFormat="1" ht="30.75" customHeight="1" x14ac:dyDescent="0.2">
      <c r="A28" s="20" t="s">
        <v>103</v>
      </c>
      <c r="B28" s="20" t="s">
        <v>246</v>
      </c>
      <c r="C28" s="20" t="s">
        <v>247</v>
      </c>
      <c r="D28" s="20">
        <v>6050</v>
      </c>
      <c r="E28" s="21" t="s">
        <v>42</v>
      </c>
      <c r="F28" s="22" t="s">
        <v>43</v>
      </c>
      <c r="G28" s="20" t="s">
        <v>29</v>
      </c>
      <c r="H28" s="25" t="s">
        <v>213</v>
      </c>
      <c r="I28" s="26">
        <f>480000-26455</f>
        <v>453545</v>
      </c>
      <c r="J28" s="34">
        <v>43609</v>
      </c>
      <c r="K28" s="34">
        <v>43630</v>
      </c>
      <c r="L28" s="34">
        <v>43979</v>
      </c>
      <c r="M28" s="152">
        <v>44050</v>
      </c>
      <c r="N28" s="153" t="s">
        <v>728</v>
      </c>
      <c r="O28" s="155">
        <v>44196</v>
      </c>
      <c r="P28" s="36"/>
      <c r="Q28" s="44" t="s">
        <v>729</v>
      </c>
      <c r="R28" s="141">
        <v>14145</v>
      </c>
      <c r="S28" s="37">
        <f t="shared" si="1"/>
        <v>439400</v>
      </c>
    </row>
    <row r="29" spans="1:19" s="10" customFormat="1" ht="42" customHeight="1" x14ac:dyDescent="0.2">
      <c r="A29" s="20" t="s">
        <v>104</v>
      </c>
      <c r="B29" s="20" t="s">
        <v>246</v>
      </c>
      <c r="C29" s="20" t="s">
        <v>248</v>
      </c>
      <c r="D29" s="20">
        <v>6050</v>
      </c>
      <c r="E29" s="21" t="s">
        <v>44</v>
      </c>
      <c r="F29" s="22" t="s">
        <v>45</v>
      </c>
      <c r="G29" s="20" t="s">
        <v>29</v>
      </c>
      <c r="H29" s="25" t="s">
        <v>214</v>
      </c>
      <c r="I29" s="163">
        <f>315700+66234</f>
        <v>381934</v>
      </c>
      <c r="J29" s="34">
        <v>43560</v>
      </c>
      <c r="K29" s="34">
        <v>43574</v>
      </c>
      <c r="L29" s="34">
        <v>43976</v>
      </c>
      <c r="M29" s="34"/>
      <c r="N29" s="49"/>
      <c r="O29" s="35"/>
      <c r="P29" s="36"/>
      <c r="Q29" s="44" t="s">
        <v>731</v>
      </c>
      <c r="R29" s="141">
        <v>26445</v>
      </c>
      <c r="S29" s="37">
        <f t="shared" si="1"/>
        <v>355489</v>
      </c>
    </row>
    <row r="30" spans="1:19" s="10" customFormat="1" ht="43.5" customHeight="1" x14ac:dyDescent="0.2">
      <c r="A30" s="20" t="s">
        <v>105</v>
      </c>
      <c r="B30" s="20" t="s">
        <v>246</v>
      </c>
      <c r="C30" s="20" t="s">
        <v>248</v>
      </c>
      <c r="D30" s="20">
        <v>6050</v>
      </c>
      <c r="E30" s="21" t="s">
        <v>542</v>
      </c>
      <c r="F30" s="22" t="s">
        <v>543</v>
      </c>
      <c r="G30" s="20" t="s">
        <v>29</v>
      </c>
      <c r="H30" s="25" t="s">
        <v>202</v>
      </c>
      <c r="I30" s="26">
        <v>202200</v>
      </c>
      <c r="J30" s="34">
        <v>43600</v>
      </c>
      <c r="K30" s="34">
        <v>43633</v>
      </c>
      <c r="L30" s="34">
        <v>43951</v>
      </c>
      <c r="M30" s="34"/>
      <c r="N30" s="49"/>
      <c r="O30" s="35"/>
      <c r="P30" s="36"/>
      <c r="Q30" s="44" t="s">
        <v>760</v>
      </c>
      <c r="R30" s="141">
        <v>0</v>
      </c>
      <c r="S30" s="37">
        <f t="shared" si="1"/>
        <v>202200</v>
      </c>
    </row>
    <row r="31" spans="1:19" s="10" customFormat="1" ht="41.25" customHeight="1" x14ac:dyDescent="0.2">
      <c r="A31" s="20" t="s">
        <v>106</v>
      </c>
      <c r="B31" s="20" t="s">
        <v>246</v>
      </c>
      <c r="C31" s="20" t="s">
        <v>248</v>
      </c>
      <c r="D31" s="20">
        <v>6050</v>
      </c>
      <c r="E31" s="21" t="s">
        <v>46</v>
      </c>
      <c r="F31" s="22" t="s">
        <v>47</v>
      </c>
      <c r="G31" s="20" t="s">
        <v>29</v>
      </c>
      <c r="H31" s="25" t="s">
        <v>206</v>
      </c>
      <c r="I31" s="26">
        <f>84400+42414</f>
        <v>126814</v>
      </c>
      <c r="J31" s="34">
        <v>43556</v>
      </c>
      <c r="K31" s="34">
        <v>43572</v>
      </c>
      <c r="L31" s="34">
        <v>43970</v>
      </c>
      <c r="M31" s="34">
        <v>44034</v>
      </c>
      <c r="N31" s="49" t="s">
        <v>695</v>
      </c>
      <c r="O31" s="34">
        <v>44157</v>
      </c>
      <c r="P31" s="36"/>
      <c r="Q31" s="44" t="s">
        <v>503</v>
      </c>
      <c r="R31" s="141">
        <v>0</v>
      </c>
      <c r="S31" s="37">
        <f t="shared" si="1"/>
        <v>126814</v>
      </c>
    </row>
    <row r="32" spans="1:19" s="10" customFormat="1" ht="65.25" customHeight="1" x14ac:dyDescent="0.2">
      <c r="A32" s="20" t="s">
        <v>107</v>
      </c>
      <c r="B32" s="20" t="s">
        <v>246</v>
      </c>
      <c r="C32" s="20" t="s">
        <v>248</v>
      </c>
      <c r="D32" s="20">
        <v>6050</v>
      </c>
      <c r="E32" s="21" t="s">
        <v>48</v>
      </c>
      <c r="F32" s="22" t="s">
        <v>49</v>
      </c>
      <c r="G32" s="20" t="s">
        <v>29</v>
      </c>
      <c r="H32" s="25" t="s">
        <v>215</v>
      </c>
      <c r="I32" s="26">
        <v>283200</v>
      </c>
      <c r="J32" s="34">
        <v>43613</v>
      </c>
      <c r="K32" s="34">
        <v>43633</v>
      </c>
      <c r="L32" s="34"/>
      <c r="M32" s="34"/>
      <c r="N32" s="49"/>
      <c r="O32" s="35"/>
      <c r="P32" s="46"/>
      <c r="Q32" s="44" t="s">
        <v>732</v>
      </c>
      <c r="R32" s="141">
        <v>0</v>
      </c>
      <c r="S32" s="37">
        <f t="shared" si="1"/>
        <v>283200</v>
      </c>
    </row>
    <row r="33" spans="1:19" s="10" customFormat="1" ht="57.75" customHeight="1" x14ac:dyDescent="0.2">
      <c r="A33" s="20" t="s">
        <v>109</v>
      </c>
      <c r="B33" s="20" t="s">
        <v>246</v>
      </c>
      <c r="C33" s="20" t="s">
        <v>248</v>
      </c>
      <c r="D33" s="20">
        <v>6050</v>
      </c>
      <c r="E33" s="21" t="s">
        <v>50</v>
      </c>
      <c r="F33" s="22" t="s">
        <v>51</v>
      </c>
      <c r="G33" s="20" t="s">
        <v>29</v>
      </c>
      <c r="H33" s="25" t="s">
        <v>216</v>
      </c>
      <c r="I33" s="26">
        <v>97200</v>
      </c>
      <c r="J33" s="34">
        <v>43668</v>
      </c>
      <c r="K33" s="34">
        <v>43698</v>
      </c>
      <c r="L33" s="34"/>
      <c r="M33" s="34" t="s">
        <v>766</v>
      </c>
      <c r="N33" s="49"/>
      <c r="O33" s="42"/>
      <c r="P33" s="46"/>
      <c r="Q33" s="44" t="s">
        <v>733</v>
      </c>
      <c r="R33" s="141">
        <v>9000</v>
      </c>
      <c r="S33" s="37">
        <f t="shared" si="1"/>
        <v>88200</v>
      </c>
    </row>
    <row r="34" spans="1:19" s="10" customFormat="1" ht="51" x14ac:dyDescent="0.2">
      <c r="A34" s="20" t="s">
        <v>110</v>
      </c>
      <c r="B34" s="20" t="s">
        <v>246</v>
      </c>
      <c r="C34" s="20" t="s">
        <v>248</v>
      </c>
      <c r="D34" s="20">
        <v>6050</v>
      </c>
      <c r="E34" s="21" t="s">
        <v>52</v>
      </c>
      <c r="F34" s="22" t="s">
        <v>53</v>
      </c>
      <c r="G34" s="20" t="s">
        <v>29</v>
      </c>
      <c r="H34" s="25" t="s">
        <v>209</v>
      </c>
      <c r="I34" s="163">
        <f>241500-57960</f>
        <v>183540</v>
      </c>
      <c r="J34" s="34">
        <v>43599</v>
      </c>
      <c r="K34" s="34">
        <v>43616</v>
      </c>
      <c r="L34" s="34" t="s">
        <v>581</v>
      </c>
      <c r="M34" s="34" t="s">
        <v>628</v>
      </c>
      <c r="N34" s="49" t="s">
        <v>629</v>
      </c>
      <c r="O34" s="42">
        <v>44093</v>
      </c>
      <c r="P34" s="36"/>
      <c r="Q34" s="44" t="s">
        <v>630</v>
      </c>
      <c r="R34" s="141">
        <v>153873</v>
      </c>
      <c r="S34" s="37">
        <f t="shared" si="1"/>
        <v>29667</v>
      </c>
    </row>
    <row r="35" spans="1:19" s="10" customFormat="1" ht="59.25" customHeight="1" x14ac:dyDescent="0.2">
      <c r="A35" s="20" t="s">
        <v>111</v>
      </c>
      <c r="B35" s="20" t="s">
        <v>246</v>
      </c>
      <c r="C35" s="20" t="s">
        <v>248</v>
      </c>
      <c r="D35" s="20">
        <v>6050</v>
      </c>
      <c r="E35" s="21" t="s">
        <v>54</v>
      </c>
      <c r="F35" s="22" t="s">
        <v>55</v>
      </c>
      <c r="G35" s="20" t="s">
        <v>29</v>
      </c>
      <c r="H35" s="25" t="s">
        <v>217</v>
      </c>
      <c r="I35" s="26">
        <f>501300-25163</f>
        <v>476137</v>
      </c>
      <c r="J35" s="34">
        <v>43706</v>
      </c>
      <c r="K35" s="34">
        <v>43738</v>
      </c>
      <c r="L35" s="41">
        <v>43888</v>
      </c>
      <c r="M35" s="41" t="s">
        <v>660</v>
      </c>
      <c r="N35" s="49" t="s">
        <v>661</v>
      </c>
      <c r="O35" s="42" t="s">
        <v>662</v>
      </c>
      <c r="P35" s="36"/>
      <c r="Q35" s="44" t="s">
        <v>734</v>
      </c>
      <c r="R35" s="141">
        <v>0</v>
      </c>
      <c r="S35" s="37">
        <f t="shared" si="1"/>
        <v>476137</v>
      </c>
    </row>
    <row r="36" spans="1:19" s="10" customFormat="1" ht="53.25" customHeight="1" x14ac:dyDescent="0.2">
      <c r="A36" s="20" t="s">
        <v>112</v>
      </c>
      <c r="B36" s="20" t="s">
        <v>246</v>
      </c>
      <c r="C36" s="20" t="s">
        <v>248</v>
      </c>
      <c r="D36" s="20">
        <v>6050</v>
      </c>
      <c r="E36" s="21" t="s">
        <v>56</v>
      </c>
      <c r="F36" s="22" t="s">
        <v>57</v>
      </c>
      <c r="G36" s="20" t="s">
        <v>29</v>
      </c>
      <c r="H36" s="25" t="s">
        <v>218</v>
      </c>
      <c r="I36" s="26">
        <f>120200+99000</f>
        <v>219200</v>
      </c>
      <c r="J36" s="34">
        <v>43635</v>
      </c>
      <c r="K36" s="34">
        <v>43656</v>
      </c>
      <c r="L36" s="34"/>
      <c r="M36" s="34"/>
      <c r="N36" s="49"/>
      <c r="O36" s="42"/>
      <c r="P36" s="46"/>
      <c r="Q36" s="44" t="s">
        <v>696</v>
      </c>
      <c r="R36" s="141">
        <v>119680</v>
      </c>
      <c r="S36" s="37">
        <f t="shared" si="1"/>
        <v>99520</v>
      </c>
    </row>
    <row r="37" spans="1:19" s="10" customFormat="1" ht="81.75" customHeight="1" x14ac:dyDescent="0.2">
      <c r="A37" s="20" t="s">
        <v>113</v>
      </c>
      <c r="B37" s="20" t="s">
        <v>246</v>
      </c>
      <c r="C37" s="20" t="s">
        <v>248</v>
      </c>
      <c r="D37" s="20">
        <v>6050</v>
      </c>
      <c r="E37" s="21" t="s">
        <v>58</v>
      </c>
      <c r="F37" s="22" t="s">
        <v>59</v>
      </c>
      <c r="G37" s="20" t="s">
        <v>29</v>
      </c>
      <c r="H37" s="25" t="s">
        <v>212</v>
      </c>
      <c r="I37" s="26">
        <v>394400</v>
      </c>
      <c r="J37" s="34">
        <v>43628</v>
      </c>
      <c r="K37" s="34">
        <v>43651</v>
      </c>
      <c r="L37" s="41" t="s">
        <v>735</v>
      </c>
      <c r="M37" s="41" t="s">
        <v>736</v>
      </c>
      <c r="N37" s="49" t="s">
        <v>582</v>
      </c>
      <c r="O37" s="46" t="s">
        <v>737</v>
      </c>
      <c r="P37" s="36"/>
      <c r="Q37" s="44" t="s">
        <v>611</v>
      </c>
      <c r="R37" s="141">
        <v>0</v>
      </c>
      <c r="S37" s="37">
        <f t="shared" si="1"/>
        <v>394400</v>
      </c>
    </row>
    <row r="38" spans="1:19" s="10" customFormat="1" ht="38.25" x14ac:dyDescent="0.2">
      <c r="A38" s="20" t="s">
        <v>114</v>
      </c>
      <c r="B38" s="20" t="s">
        <v>246</v>
      </c>
      <c r="C38" s="20" t="s">
        <v>247</v>
      </c>
      <c r="D38" s="20">
        <v>6050</v>
      </c>
      <c r="E38" s="21" t="s">
        <v>398</v>
      </c>
      <c r="F38" s="47" t="s">
        <v>410</v>
      </c>
      <c r="G38" s="20" t="s">
        <v>29</v>
      </c>
      <c r="H38" s="25" t="s">
        <v>481</v>
      </c>
      <c r="I38" s="26">
        <v>55000</v>
      </c>
      <c r="J38" s="34">
        <v>43839</v>
      </c>
      <c r="K38" s="34">
        <v>43857</v>
      </c>
      <c r="L38" s="34">
        <v>43970</v>
      </c>
      <c r="M38" s="34">
        <v>44034</v>
      </c>
      <c r="N38" s="49" t="s">
        <v>695</v>
      </c>
      <c r="O38" s="36">
        <v>44157</v>
      </c>
      <c r="P38" s="36"/>
      <c r="Q38" s="44" t="s">
        <v>686</v>
      </c>
      <c r="R38" s="141">
        <v>6652</v>
      </c>
      <c r="S38" s="37">
        <f t="shared" si="1"/>
        <v>48348</v>
      </c>
    </row>
    <row r="39" spans="1:19" s="10" customFormat="1" ht="25.5" x14ac:dyDescent="0.2">
      <c r="A39" s="20" t="s">
        <v>115</v>
      </c>
      <c r="B39" s="20" t="s">
        <v>246</v>
      </c>
      <c r="C39" s="20">
        <v>90015</v>
      </c>
      <c r="D39" s="20">
        <v>6050</v>
      </c>
      <c r="E39" s="21" t="s">
        <v>399</v>
      </c>
      <c r="F39" s="47" t="s">
        <v>411</v>
      </c>
      <c r="G39" s="20" t="s">
        <v>29</v>
      </c>
      <c r="H39" s="25" t="s">
        <v>209</v>
      </c>
      <c r="I39" s="26">
        <v>15000</v>
      </c>
      <c r="J39" s="34">
        <v>43895</v>
      </c>
      <c r="K39" s="34">
        <v>43924</v>
      </c>
      <c r="L39" s="34"/>
      <c r="M39" s="34"/>
      <c r="N39" s="49" t="s">
        <v>612</v>
      </c>
      <c r="O39" s="36">
        <v>44046</v>
      </c>
      <c r="P39" s="36"/>
      <c r="Q39" s="44" t="s">
        <v>738</v>
      </c>
      <c r="R39" s="141">
        <v>0</v>
      </c>
      <c r="S39" s="37">
        <f t="shared" si="1"/>
        <v>15000</v>
      </c>
    </row>
    <row r="40" spans="1:19" s="10" customFormat="1" ht="43.5" customHeight="1" x14ac:dyDescent="0.2">
      <c r="A40" s="20" t="s">
        <v>116</v>
      </c>
      <c r="B40" s="20" t="s">
        <v>246</v>
      </c>
      <c r="C40" s="20">
        <v>90015</v>
      </c>
      <c r="D40" s="20">
        <v>6050</v>
      </c>
      <c r="E40" s="21" t="s">
        <v>400</v>
      </c>
      <c r="F40" s="47" t="s">
        <v>412</v>
      </c>
      <c r="G40" s="20" t="s">
        <v>29</v>
      </c>
      <c r="H40" s="25" t="s">
        <v>482</v>
      </c>
      <c r="I40" s="26">
        <v>176000</v>
      </c>
      <c r="J40" s="34">
        <v>43895</v>
      </c>
      <c r="K40" s="34">
        <v>43928</v>
      </c>
      <c r="L40" s="34"/>
      <c r="M40" s="34"/>
      <c r="N40" s="49" t="s">
        <v>612</v>
      </c>
      <c r="O40" s="36">
        <v>44081</v>
      </c>
      <c r="P40" s="36"/>
      <c r="Q40" s="44" t="s">
        <v>739</v>
      </c>
      <c r="R40" s="141">
        <v>1230</v>
      </c>
      <c r="S40" s="37">
        <f t="shared" si="1"/>
        <v>174770</v>
      </c>
    </row>
    <row r="41" spans="1:19" s="10" customFormat="1" ht="30.75" customHeight="1" x14ac:dyDescent="0.2">
      <c r="A41" s="20" t="s">
        <v>117</v>
      </c>
      <c r="B41" s="20" t="s">
        <v>246</v>
      </c>
      <c r="C41" s="20" t="s">
        <v>248</v>
      </c>
      <c r="D41" s="20">
        <v>6050</v>
      </c>
      <c r="E41" s="21" t="s">
        <v>401</v>
      </c>
      <c r="F41" s="47" t="s">
        <v>413</v>
      </c>
      <c r="G41" s="20" t="s">
        <v>29</v>
      </c>
      <c r="H41" s="25" t="s">
        <v>483</v>
      </c>
      <c r="I41" s="26">
        <v>250000</v>
      </c>
      <c r="J41" s="34">
        <v>43936</v>
      </c>
      <c r="K41" s="34">
        <v>43963</v>
      </c>
      <c r="L41" s="34"/>
      <c r="M41" s="34"/>
      <c r="N41" s="49" t="s">
        <v>590</v>
      </c>
      <c r="O41" s="36">
        <v>44086</v>
      </c>
      <c r="P41" s="36"/>
      <c r="Q41" s="44" t="s">
        <v>631</v>
      </c>
      <c r="R41" s="141">
        <v>7457</v>
      </c>
      <c r="S41" s="37">
        <f t="shared" si="1"/>
        <v>242543</v>
      </c>
    </row>
    <row r="42" spans="1:19" s="10" customFormat="1" ht="30.75" customHeight="1" x14ac:dyDescent="0.2">
      <c r="A42" s="20" t="s">
        <v>118</v>
      </c>
      <c r="B42" s="20" t="s">
        <v>246</v>
      </c>
      <c r="C42" s="20" t="s">
        <v>248</v>
      </c>
      <c r="D42" s="20">
        <v>6050</v>
      </c>
      <c r="E42" s="21" t="s">
        <v>402</v>
      </c>
      <c r="F42" s="47" t="s">
        <v>414</v>
      </c>
      <c r="G42" s="20" t="s">
        <v>29</v>
      </c>
      <c r="H42" s="25" t="s">
        <v>206</v>
      </c>
      <c r="I42" s="26">
        <v>53300</v>
      </c>
      <c r="J42" s="34">
        <v>43948</v>
      </c>
      <c r="K42" s="34">
        <v>43973</v>
      </c>
      <c r="L42" s="34"/>
      <c r="M42" s="34"/>
      <c r="N42" s="49" t="s">
        <v>580</v>
      </c>
      <c r="O42" s="36">
        <v>44126</v>
      </c>
      <c r="P42" s="36"/>
      <c r="Q42" s="44" t="s">
        <v>631</v>
      </c>
      <c r="R42" s="141">
        <v>0</v>
      </c>
      <c r="S42" s="37">
        <f t="shared" si="1"/>
        <v>53300</v>
      </c>
    </row>
    <row r="43" spans="1:19" s="10" customFormat="1" ht="29.25" customHeight="1" x14ac:dyDescent="0.2">
      <c r="A43" s="20" t="s">
        <v>119</v>
      </c>
      <c r="B43" s="20" t="s">
        <v>246</v>
      </c>
      <c r="C43" s="20" t="s">
        <v>248</v>
      </c>
      <c r="D43" s="20">
        <v>6050</v>
      </c>
      <c r="E43" s="21" t="s">
        <v>403</v>
      </c>
      <c r="F43" s="47" t="s">
        <v>415</v>
      </c>
      <c r="G43" s="20" t="s">
        <v>29</v>
      </c>
      <c r="H43" s="25" t="s">
        <v>206</v>
      </c>
      <c r="I43" s="26">
        <v>100000</v>
      </c>
      <c r="J43" s="34"/>
      <c r="K43" s="34"/>
      <c r="L43" s="34"/>
      <c r="M43" s="34"/>
      <c r="N43" s="129"/>
      <c r="O43" s="36"/>
      <c r="P43" s="36"/>
      <c r="Q43" s="44" t="s">
        <v>613</v>
      </c>
      <c r="R43" s="141">
        <v>0</v>
      </c>
      <c r="S43" s="37">
        <f t="shared" si="1"/>
        <v>100000</v>
      </c>
    </row>
    <row r="44" spans="1:19" s="10" customFormat="1" ht="51" x14ac:dyDescent="0.2">
      <c r="A44" s="20" t="s">
        <v>120</v>
      </c>
      <c r="B44" s="20" t="s">
        <v>246</v>
      </c>
      <c r="C44" s="20" t="s">
        <v>248</v>
      </c>
      <c r="D44" s="20">
        <v>6050</v>
      </c>
      <c r="E44" s="21" t="s">
        <v>404</v>
      </c>
      <c r="F44" s="47" t="s">
        <v>49</v>
      </c>
      <c r="G44" s="20" t="s">
        <v>29</v>
      </c>
      <c r="H44" s="25" t="s">
        <v>215</v>
      </c>
      <c r="I44" s="26">
        <v>261000</v>
      </c>
      <c r="J44" s="34">
        <v>43951</v>
      </c>
      <c r="K44" s="34"/>
      <c r="L44" s="34"/>
      <c r="M44" s="34"/>
      <c r="N44" s="129"/>
      <c r="O44" s="36"/>
      <c r="P44" s="36"/>
      <c r="Q44" s="44" t="s">
        <v>740</v>
      </c>
      <c r="R44" s="141">
        <v>0</v>
      </c>
      <c r="S44" s="37">
        <f t="shared" si="1"/>
        <v>261000</v>
      </c>
    </row>
    <row r="45" spans="1:19" s="10" customFormat="1" ht="38.25" x14ac:dyDescent="0.2">
      <c r="A45" s="20" t="s">
        <v>121</v>
      </c>
      <c r="B45" s="20" t="s">
        <v>246</v>
      </c>
      <c r="C45" s="20" t="s">
        <v>248</v>
      </c>
      <c r="D45" s="20">
        <v>6050</v>
      </c>
      <c r="E45" s="21" t="s">
        <v>405</v>
      </c>
      <c r="F45" s="47" t="s">
        <v>416</v>
      </c>
      <c r="G45" s="20" t="s">
        <v>29</v>
      </c>
      <c r="H45" s="25" t="s">
        <v>481</v>
      </c>
      <c r="I45" s="26">
        <f>240000+2586</f>
        <v>242586</v>
      </c>
      <c r="J45" s="36">
        <v>43595</v>
      </c>
      <c r="K45" s="36">
        <v>43613</v>
      </c>
      <c r="L45" s="36">
        <v>43971</v>
      </c>
      <c r="M45" s="154">
        <v>44048</v>
      </c>
      <c r="N45" s="153" t="s">
        <v>741</v>
      </c>
      <c r="O45" s="154">
        <v>44196</v>
      </c>
      <c r="P45" s="36"/>
      <c r="Q45" s="44" t="s">
        <v>630</v>
      </c>
      <c r="R45" s="158">
        <v>0</v>
      </c>
      <c r="S45" s="37">
        <f t="shared" si="1"/>
        <v>242586</v>
      </c>
    </row>
    <row r="46" spans="1:19" s="10" customFormat="1" ht="43.5" customHeight="1" x14ac:dyDescent="0.2">
      <c r="A46" s="20" t="s">
        <v>122</v>
      </c>
      <c r="B46" s="20" t="s">
        <v>246</v>
      </c>
      <c r="C46" s="20" t="s">
        <v>248</v>
      </c>
      <c r="D46" s="20">
        <v>6050</v>
      </c>
      <c r="E46" s="21" t="s">
        <v>406</v>
      </c>
      <c r="F46" s="47" t="s">
        <v>417</v>
      </c>
      <c r="G46" s="20" t="s">
        <v>29</v>
      </c>
      <c r="H46" s="25" t="s">
        <v>481</v>
      </c>
      <c r="I46" s="26">
        <v>140000</v>
      </c>
      <c r="J46" s="34">
        <v>43902</v>
      </c>
      <c r="K46" s="34">
        <v>43941</v>
      </c>
      <c r="L46" s="34"/>
      <c r="M46" s="34"/>
      <c r="N46" s="49" t="s">
        <v>632</v>
      </c>
      <c r="O46" s="36">
        <v>44094</v>
      </c>
      <c r="P46" s="36"/>
      <c r="Q46" s="44" t="s">
        <v>633</v>
      </c>
      <c r="R46" s="141">
        <v>0</v>
      </c>
      <c r="S46" s="37">
        <f t="shared" si="1"/>
        <v>140000</v>
      </c>
    </row>
    <row r="47" spans="1:19" s="10" customFormat="1" ht="38.25" x14ac:dyDescent="0.2">
      <c r="A47" s="20" t="s">
        <v>123</v>
      </c>
      <c r="B47" s="20" t="s">
        <v>246</v>
      </c>
      <c r="C47" s="20" t="s">
        <v>248</v>
      </c>
      <c r="D47" s="20">
        <v>6050</v>
      </c>
      <c r="E47" s="21" t="s">
        <v>407</v>
      </c>
      <c r="F47" s="47" t="s">
        <v>418</v>
      </c>
      <c r="G47" s="20" t="s">
        <v>29</v>
      </c>
      <c r="H47" s="25" t="s">
        <v>228</v>
      </c>
      <c r="I47" s="26">
        <v>320000</v>
      </c>
      <c r="J47" s="34"/>
      <c r="K47" s="34"/>
      <c r="L47" s="34"/>
      <c r="M47" s="34"/>
      <c r="N47" s="129"/>
      <c r="O47" s="35"/>
      <c r="P47" s="36"/>
      <c r="Q47" s="44" t="s">
        <v>517</v>
      </c>
      <c r="R47" s="141">
        <v>87</v>
      </c>
      <c r="S47" s="37">
        <f t="shared" si="1"/>
        <v>319913</v>
      </c>
    </row>
    <row r="48" spans="1:19" s="10" customFormat="1" ht="38.25" x14ac:dyDescent="0.2">
      <c r="A48" s="20" t="s">
        <v>124</v>
      </c>
      <c r="B48" s="20" t="s">
        <v>397</v>
      </c>
      <c r="C48" s="20">
        <v>90095</v>
      </c>
      <c r="D48" s="20">
        <v>6050</v>
      </c>
      <c r="E48" s="21" t="s">
        <v>408</v>
      </c>
      <c r="F48" s="47" t="s">
        <v>419</v>
      </c>
      <c r="G48" s="20" t="s">
        <v>29</v>
      </c>
      <c r="H48" s="25" t="s">
        <v>228</v>
      </c>
      <c r="I48" s="26">
        <f>110000-28111</f>
        <v>81889</v>
      </c>
      <c r="J48" s="34"/>
      <c r="K48" s="34"/>
      <c r="L48" s="36">
        <v>43916</v>
      </c>
      <c r="M48" s="36">
        <v>43956</v>
      </c>
      <c r="N48" s="49" t="s">
        <v>634</v>
      </c>
      <c r="O48" s="36">
        <v>44079</v>
      </c>
      <c r="P48" s="36"/>
      <c r="Q48" s="44" t="s">
        <v>595</v>
      </c>
      <c r="R48" s="141">
        <v>322</v>
      </c>
      <c r="S48" s="37">
        <f t="shared" si="1"/>
        <v>81567</v>
      </c>
    </row>
    <row r="49" spans="1:19" s="10" customFormat="1" ht="43.5" customHeight="1" x14ac:dyDescent="0.2">
      <c r="A49" s="20" t="s">
        <v>125</v>
      </c>
      <c r="B49" s="20" t="s">
        <v>246</v>
      </c>
      <c r="C49" s="20" t="s">
        <v>248</v>
      </c>
      <c r="D49" s="20">
        <v>6050</v>
      </c>
      <c r="E49" s="21" t="s">
        <v>409</v>
      </c>
      <c r="F49" s="47" t="s">
        <v>420</v>
      </c>
      <c r="G49" s="20" t="s">
        <v>29</v>
      </c>
      <c r="H49" s="25" t="s">
        <v>217</v>
      </c>
      <c r="I49" s="26">
        <v>630000</v>
      </c>
      <c r="J49" s="34"/>
      <c r="K49" s="34"/>
      <c r="L49" s="34"/>
      <c r="M49" s="34"/>
      <c r="N49" s="129"/>
      <c r="O49" s="35"/>
      <c r="P49" s="36"/>
      <c r="Q49" s="44" t="s">
        <v>742</v>
      </c>
      <c r="R49" s="141">
        <v>0</v>
      </c>
      <c r="S49" s="37">
        <f t="shared" si="1"/>
        <v>630000</v>
      </c>
    </row>
    <row r="50" spans="1:19" s="10" customFormat="1" ht="25.5" x14ac:dyDescent="0.2">
      <c r="A50" s="11" t="s">
        <v>180</v>
      </c>
      <c r="B50" s="11"/>
      <c r="C50" s="11"/>
      <c r="D50" s="11"/>
      <c r="E50" s="12"/>
      <c r="F50" s="13" t="s">
        <v>189</v>
      </c>
      <c r="G50" s="14"/>
      <c r="H50" s="15"/>
      <c r="I50" s="16">
        <f>SUM(I51:I97)</f>
        <v>16335750</v>
      </c>
      <c r="J50" s="45"/>
      <c r="K50" s="45"/>
      <c r="L50" s="45"/>
      <c r="M50" s="45"/>
      <c r="N50" s="128"/>
      <c r="O50" s="38"/>
      <c r="P50" s="39"/>
      <c r="Q50" s="19"/>
      <c r="R50" s="17">
        <f>SUM(R51:R97)</f>
        <v>1983256</v>
      </c>
      <c r="S50" s="17">
        <f>I50-R50</f>
        <v>14352494</v>
      </c>
    </row>
    <row r="51" spans="1:19" s="10" customFormat="1" ht="38.25" x14ac:dyDescent="0.2">
      <c r="A51" s="20" t="s">
        <v>126</v>
      </c>
      <c r="B51" s="20" t="s">
        <v>249</v>
      </c>
      <c r="C51" s="20" t="s">
        <v>544</v>
      </c>
      <c r="D51" s="20">
        <v>6050</v>
      </c>
      <c r="E51" s="21" t="s">
        <v>545</v>
      </c>
      <c r="F51" s="22" t="s">
        <v>546</v>
      </c>
      <c r="G51" s="20" t="s">
        <v>29</v>
      </c>
      <c r="H51" s="25" t="s">
        <v>206</v>
      </c>
      <c r="I51" s="26">
        <f>410300+57183</f>
        <v>467483</v>
      </c>
      <c r="J51" s="35">
        <v>43595</v>
      </c>
      <c r="K51" s="35">
        <v>43613</v>
      </c>
      <c r="L51" s="34"/>
      <c r="M51" s="154">
        <v>44048</v>
      </c>
      <c r="N51" s="153" t="s">
        <v>741</v>
      </c>
      <c r="O51" s="154">
        <v>44196</v>
      </c>
      <c r="P51" s="46"/>
      <c r="Q51" s="44" t="s">
        <v>630</v>
      </c>
      <c r="R51" s="141">
        <v>232</v>
      </c>
      <c r="S51" s="37">
        <f>I51-R51</f>
        <v>467251</v>
      </c>
    </row>
    <row r="52" spans="1:19" s="10" customFormat="1" ht="38.25" x14ac:dyDescent="0.2">
      <c r="A52" s="20" t="s">
        <v>127</v>
      </c>
      <c r="B52" s="20">
        <v>926</v>
      </c>
      <c r="C52" s="20">
        <v>92601</v>
      </c>
      <c r="D52" s="20">
        <v>6050</v>
      </c>
      <c r="E52" s="21" t="s">
        <v>60</v>
      </c>
      <c r="F52" s="22" t="s">
        <v>61</v>
      </c>
      <c r="G52" s="20" t="s">
        <v>29</v>
      </c>
      <c r="H52" s="25" t="s">
        <v>219</v>
      </c>
      <c r="I52" s="26">
        <f>774200+34125</f>
        <v>808325</v>
      </c>
      <c r="J52" s="34">
        <v>43628</v>
      </c>
      <c r="K52" s="34">
        <v>43655</v>
      </c>
      <c r="L52" s="34"/>
      <c r="M52" s="34"/>
      <c r="N52" s="49"/>
      <c r="O52" s="42"/>
      <c r="P52" s="46"/>
      <c r="Q52" s="44" t="s">
        <v>614</v>
      </c>
      <c r="R52" s="141">
        <v>20190</v>
      </c>
      <c r="S52" s="37">
        <f>I52-R52</f>
        <v>788135</v>
      </c>
    </row>
    <row r="53" spans="1:19" s="10" customFormat="1" ht="38.25" x14ac:dyDescent="0.2">
      <c r="A53" s="20" t="s">
        <v>128</v>
      </c>
      <c r="B53" s="20">
        <v>926</v>
      </c>
      <c r="C53" s="20">
        <v>92601</v>
      </c>
      <c r="D53" s="20">
        <v>6050</v>
      </c>
      <c r="E53" s="21" t="s">
        <v>62</v>
      </c>
      <c r="F53" s="22" t="s">
        <v>63</v>
      </c>
      <c r="G53" s="20" t="s">
        <v>29</v>
      </c>
      <c r="H53" s="25" t="s">
        <v>220</v>
      </c>
      <c r="I53" s="26">
        <f>295100+91600-57183</f>
        <v>329517</v>
      </c>
      <c r="J53" s="34" t="s">
        <v>583</v>
      </c>
      <c r="K53" s="34" t="s">
        <v>584</v>
      </c>
      <c r="L53" s="34">
        <v>43950</v>
      </c>
      <c r="M53" s="34">
        <v>43992</v>
      </c>
      <c r="N53" s="49" t="s">
        <v>663</v>
      </c>
      <c r="O53" s="48">
        <v>44114</v>
      </c>
      <c r="P53" s="36"/>
      <c r="Q53" s="44" t="s">
        <v>743</v>
      </c>
      <c r="R53" s="141">
        <v>293970</v>
      </c>
      <c r="S53" s="37">
        <f>I53-R53</f>
        <v>35547</v>
      </c>
    </row>
    <row r="54" spans="1:19" s="10" customFormat="1" ht="52.5" customHeight="1" x14ac:dyDescent="0.2">
      <c r="A54" s="20" t="s">
        <v>129</v>
      </c>
      <c r="B54" s="20">
        <v>630</v>
      </c>
      <c r="C54" s="20">
        <v>63095</v>
      </c>
      <c r="D54" s="20">
        <v>6050</v>
      </c>
      <c r="E54" s="21" t="s">
        <v>296</v>
      </c>
      <c r="F54" s="22" t="s">
        <v>297</v>
      </c>
      <c r="G54" s="20" t="s">
        <v>29</v>
      </c>
      <c r="H54" s="25" t="s">
        <v>216</v>
      </c>
      <c r="I54" s="26">
        <v>23300</v>
      </c>
      <c r="J54" s="34"/>
      <c r="K54" s="34"/>
      <c r="L54" s="34">
        <v>43783</v>
      </c>
      <c r="M54" s="34">
        <v>43805</v>
      </c>
      <c r="N54" s="49" t="s">
        <v>499</v>
      </c>
      <c r="O54" s="48">
        <v>44056</v>
      </c>
      <c r="P54" s="36"/>
      <c r="Q54" s="44" t="s">
        <v>505</v>
      </c>
      <c r="R54" s="141">
        <v>20898</v>
      </c>
      <c r="S54" s="37">
        <f t="shared" ref="S54:S117" si="2">I54-R54</f>
        <v>2402</v>
      </c>
    </row>
    <row r="55" spans="1:19" s="10" customFormat="1" ht="25.5" x14ac:dyDescent="0.2">
      <c r="A55" s="20" t="s">
        <v>139</v>
      </c>
      <c r="B55" s="20">
        <v>630</v>
      </c>
      <c r="C55" s="20">
        <v>63095</v>
      </c>
      <c r="D55" s="20">
        <v>6050</v>
      </c>
      <c r="E55" s="21" t="s">
        <v>294</v>
      </c>
      <c r="F55" s="22" t="s">
        <v>295</v>
      </c>
      <c r="G55" s="20" t="s">
        <v>29</v>
      </c>
      <c r="H55" s="25" t="s">
        <v>219</v>
      </c>
      <c r="I55" s="26">
        <f>450700+52700</f>
        <v>503400</v>
      </c>
      <c r="J55" s="41"/>
      <c r="K55" s="41"/>
      <c r="L55" s="41">
        <v>43733</v>
      </c>
      <c r="M55" s="41">
        <v>43810</v>
      </c>
      <c r="N55" s="49" t="s">
        <v>500</v>
      </c>
      <c r="O55" s="50">
        <v>43966</v>
      </c>
      <c r="P55" s="41"/>
      <c r="Q55" s="44" t="s">
        <v>515</v>
      </c>
      <c r="R55" s="141">
        <v>450615</v>
      </c>
      <c r="S55" s="37">
        <f t="shared" si="2"/>
        <v>52785</v>
      </c>
    </row>
    <row r="56" spans="1:19" s="10" customFormat="1" ht="54" customHeight="1" x14ac:dyDescent="0.2">
      <c r="A56" s="20" t="s">
        <v>140</v>
      </c>
      <c r="B56" s="20">
        <v>630</v>
      </c>
      <c r="C56" s="20">
        <v>63095</v>
      </c>
      <c r="D56" s="20">
        <v>6050</v>
      </c>
      <c r="E56" s="21" t="s">
        <v>292</v>
      </c>
      <c r="F56" s="22" t="s">
        <v>293</v>
      </c>
      <c r="G56" s="20" t="s">
        <v>29</v>
      </c>
      <c r="H56" s="25" t="s">
        <v>316</v>
      </c>
      <c r="I56" s="26">
        <f>10900+1179800</f>
        <v>1190700</v>
      </c>
      <c r="J56" s="34">
        <v>43840</v>
      </c>
      <c r="K56" s="34">
        <v>43875</v>
      </c>
      <c r="L56" s="34"/>
      <c r="M56" s="34"/>
      <c r="N56" s="49" t="s">
        <v>585</v>
      </c>
      <c r="O56" s="48" t="s">
        <v>586</v>
      </c>
      <c r="P56" s="36"/>
      <c r="Q56" s="44" t="s">
        <v>575</v>
      </c>
      <c r="R56" s="141">
        <v>25584</v>
      </c>
      <c r="S56" s="37">
        <f t="shared" si="2"/>
        <v>1165116</v>
      </c>
    </row>
    <row r="57" spans="1:19" s="10" customFormat="1" ht="56.25" customHeight="1" x14ac:dyDescent="0.2">
      <c r="A57" s="20" t="s">
        <v>141</v>
      </c>
      <c r="B57" s="20">
        <v>926</v>
      </c>
      <c r="C57" s="20">
        <v>92605</v>
      </c>
      <c r="D57" s="20">
        <v>6050</v>
      </c>
      <c r="E57" s="21" t="s">
        <v>302</v>
      </c>
      <c r="F57" s="22" t="s">
        <v>303</v>
      </c>
      <c r="G57" s="20" t="s">
        <v>29</v>
      </c>
      <c r="H57" s="25" t="s">
        <v>206</v>
      </c>
      <c r="I57" s="26">
        <v>263800</v>
      </c>
      <c r="J57" s="34"/>
      <c r="K57" s="34"/>
      <c r="L57" s="34"/>
      <c r="M57" s="34"/>
      <c r="N57" s="129"/>
      <c r="O57" s="35"/>
      <c r="P57" s="36"/>
      <c r="Q57" s="44" t="s">
        <v>744</v>
      </c>
      <c r="R57" s="141">
        <v>0</v>
      </c>
      <c r="S57" s="37">
        <f t="shared" si="2"/>
        <v>263800</v>
      </c>
    </row>
    <row r="58" spans="1:19" s="10" customFormat="1" ht="38.25" x14ac:dyDescent="0.2">
      <c r="A58" s="20" t="s">
        <v>142</v>
      </c>
      <c r="B58" s="20">
        <v>926</v>
      </c>
      <c r="C58" s="20">
        <v>92605</v>
      </c>
      <c r="D58" s="20">
        <v>6050</v>
      </c>
      <c r="E58" s="21" t="s">
        <v>300</v>
      </c>
      <c r="F58" s="22" t="s">
        <v>301</v>
      </c>
      <c r="G58" s="20" t="s">
        <v>29</v>
      </c>
      <c r="H58" s="25" t="s">
        <v>231</v>
      </c>
      <c r="I58" s="26">
        <v>107800</v>
      </c>
      <c r="J58" s="34"/>
      <c r="K58" s="34"/>
      <c r="L58" s="34">
        <v>43936</v>
      </c>
      <c r="M58" s="34">
        <v>43956</v>
      </c>
      <c r="N58" s="49" t="s">
        <v>635</v>
      </c>
      <c r="O58" s="34">
        <v>44048</v>
      </c>
      <c r="P58" s="36"/>
      <c r="Q58" s="44" t="s">
        <v>636</v>
      </c>
      <c r="R58" s="141">
        <v>0</v>
      </c>
      <c r="S58" s="37">
        <f t="shared" si="2"/>
        <v>107800</v>
      </c>
    </row>
    <row r="59" spans="1:19" s="10" customFormat="1" ht="47.25" customHeight="1" x14ac:dyDescent="0.2">
      <c r="A59" s="20" t="s">
        <v>143</v>
      </c>
      <c r="B59" s="20">
        <v>926</v>
      </c>
      <c r="C59" s="20">
        <v>92605</v>
      </c>
      <c r="D59" s="20">
        <v>6050</v>
      </c>
      <c r="E59" s="21" t="s">
        <v>298</v>
      </c>
      <c r="F59" s="22" t="s">
        <v>299</v>
      </c>
      <c r="G59" s="20" t="s">
        <v>29</v>
      </c>
      <c r="H59" s="25" t="s">
        <v>207</v>
      </c>
      <c r="I59" s="26">
        <v>250800</v>
      </c>
      <c r="J59" s="34"/>
      <c r="K59" s="34"/>
      <c r="L59" s="34">
        <v>43896</v>
      </c>
      <c r="M59" s="34"/>
      <c r="N59" s="129"/>
      <c r="O59" s="35"/>
      <c r="P59" s="36"/>
      <c r="Q59" s="44" t="s">
        <v>745</v>
      </c>
      <c r="R59" s="141">
        <v>12918</v>
      </c>
      <c r="S59" s="37">
        <f t="shared" si="2"/>
        <v>237882</v>
      </c>
    </row>
    <row r="60" spans="1:19" s="10" customFormat="1" ht="31.5" customHeight="1" x14ac:dyDescent="0.2">
      <c r="A60" s="20" t="s">
        <v>144</v>
      </c>
      <c r="B60" s="20">
        <v>926</v>
      </c>
      <c r="C60" s="20">
        <v>92605</v>
      </c>
      <c r="D60" s="20">
        <v>6050</v>
      </c>
      <c r="E60" s="21" t="s">
        <v>547</v>
      </c>
      <c r="F60" s="22" t="s">
        <v>548</v>
      </c>
      <c r="G60" s="20" t="s">
        <v>29</v>
      </c>
      <c r="H60" s="25" t="s">
        <v>203</v>
      </c>
      <c r="I60" s="40">
        <f>125100+36679</f>
        <v>161779</v>
      </c>
      <c r="J60" s="34"/>
      <c r="K60" s="34"/>
      <c r="L60" s="34">
        <v>43958</v>
      </c>
      <c r="M60" s="34">
        <v>44005</v>
      </c>
      <c r="N60" s="41" t="s">
        <v>675</v>
      </c>
      <c r="O60" s="34">
        <v>44096</v>
      </c>
      <c r="P60" s="36"/>
      <c r="Q60" s="44" t="s">
        <v>676</v>
      </c>
      <c r="R60" s="141">
        <v>35324</v>
      </c>
      <c r="S60" s="37">
        <f t="shared" si="2"/>
        <v>126455</v>
      </c>
    </row>
    <row r="61" spans="1:19" s="10" customFormat="1" ht="48" customHeight="1" x14ac:dyDescent="0.2">
      <c r="A61" s="20" t="s">
        <v>145</v>
      </c>
      <c r="B61" s="20">
        <v>630</v>
      </c>
      <c r="C61" s="20">
        <v>63095</v>
      </c>
      <c r="D61" s="20">
        <v>6050</v>
      </c>
      <c r="E61" s="21" t="s">
        <v>76</v>
      </c>
      <c r="F61" s="22" t="s">
        <v>77</v>
      </c>
      <c r="G61" s="20" t="s">
        <v>29</v>
      </c>
      <c r="H61" s="25" t="s">
        <v>221</v>
      </c>
      <c r="I61" s="26">
        <v>120000</v>
      </c>
      <c r="J61" s="34"/>
      <c r="K61" s="34"/>
      <c r="L61" s="34">
        <v>44005</v>
      </c>
      <c r="M61" s="34"/>
      <c r="N61" s="129"/>
      <c r="O61" s="35"/>
      <c r="P61" s="36"/>
      <c r="Q61" s="44" t="s">
        <v>746</v>
      </c>
      <c r="R61" s="141">
        <v>3579</v>
      </c>
      <c r="S61" s="37">
        <f t="shared" si="2"/>
        <v>116421</v>
      </c>
    </row>
    <row r="62" spans="1:19" s="10" customFormat="1" ht="38.25" x14ac:dyDescent="0.2">
      <c r="A62" s="20" t="s">
        <v>146</v>
      </c>
      <c r="B62" s="20">
        <v>630</v>
      </c>
      <c r="C62" s="20">
        <v>63095</v>
      </c>
      <c r="D62" s="20">
        <v>6050</v>
      </c>
      <c r="E62" s="21" t="s">
        <v>549</v>
      </c>
      <c r="F62" s="22" t="s">
        <v>550</v>
      </c>
      <c r="G62" s="20" t="s">
        <v>29</v>
      </c>
      <c r="H62" s="25" t="s">
        <v>551</v>
      </c>
      <c r="I62" s="26">
        <v>373000</v>
      </c>
      <c r="J62" s="34">
        <v>43634</v>
      </c>
      <c r="K62" s="34">
        <v>43647</v>
      </c>
      <c r="L62" s="34">
        <v>43956</v>
      </c>
      <c r="M62" s="34">
        <v>44011</v>
      </c>
      <c r="N62" s="49" t="s">
        <v>664</v>
      </c>
      <c r="O62" s="34">
        <v>44133</v>
      </c>
      <c r="P62" s="36"/>
      <c r="Q62" s="44" t="s">
        <v>686</v>
      </c>
      <c r="R62" s="141">
        <v>0</v>
      </c>
      <c r="S62" s="37">
        <f t="shared" si="2"/>
        <v>373000</v>
      </c>
    </row>
    <row r="63" spans="1:19" s="10" customFormat="1" ht="78.75" customHeight="1" x14ac:dyDescent="0.2">
      <c r="A63" s="20" t="s">
        <v>147</v>
      </c>
      <c r="B63" s="20">
        <v>630</v>
      </c>
      <c r="C63" s="20">
        <v>63095</v>
      </c>
      <c r="D63" s="20">
        <v>6050</v>
      </c>
      <c r="E63" s="21" t="s">
        <v>78</v>
      </c>
      <c r="F63" s="22" t="s">
        <v>79</v>
      </c>
      <c r="G63" s="20" t="s">
        <v>29</v>
      </c>
      <c r="H63" s="25" t="s">
        <v>222</v>
      </c>
      <c r="I63" s="26">
        <f>379000+26215</f>
        <v>405215</v>
      </c>
      <c r="J63" s="34"/>
      <c r="K63" s="140"/>
      <c r="L63" s="140">
        <v>43893</v>
      </c>
      <c r="M63" s="41" t="s">
        <v>666</v>
      </c>
      <c r="N63" s="49" t="s">
        <v>665</v>
      </c>
      <c r="O63" s="42" t="s">
        <v>667</v>
      </c>
      <c r="P63" s="36"/>
      <c r="Q63" s="44" t="s">
        <v>668</v>
      </c>
      <c r="R63" s="141">
        <v>0</v>
      </c>
      <c r="S63" s="37">
        <f t="shared" si="2"/>
        <v>405215</v>
      </c>
    </row>
    <row r="64" spans="1:19" s="51" customFormat="1" ht="42" customHeight="1" x14ac:dyDescent="0.2">
      <c r="A64" s="20" t="s">
        <v>148</v>
      </c>
      <c r="B64" s="20">
        <v>630</v>
      </c>
      <c r="C64" s="20">
        <v>63095</v>
      </c>
      <c r="D64" s="20">
        <v>6050</v>
      </c>
      <c r="E64" s="21" t="s">
        <v>80</v>
      </c>
      <c r="F64" s="22" t="s">
        <v>81</v>
      </c>
      <c r="G64" s="20" t="s">
        <v>29</v>
      </c>
      <c r="H64" s="25" t="s">
        <v>223</v>
      </c>
      <c r="I64" s="26">
        <v>817000</v>
      </c>
      <c r="J64" s="34">
        <v>43619</v>
      </c>
      <c r="K64" s="34">
        <v>43634</v>
      </c>
      <c r="L64" s="34"/>
      <c r="M64" s="34"/>
      <c r="N64" s="49"/>
      <c r="O64" s="35"/>
      <c r="P64" s="46"/>
      <c r="Q64" s="44" t="s">
        <v>747</v>
      </c>
      <c r="R64" s="141">
        <v>0</v>
      </c>
      <c r="S64" s="37">
        <f t="shared" si="2"/>
        <v>817000</v>
      </c>
    </row>
    <row r="65" spans="1:19" s="10" customFormat="1" ht="38.25" x14ac:dyDescent="0.2">
      <c r="A65" s="20" t="s">
        <v>149</v>
      </c>
      <c r="B65" s="20">
        <v>630</v>
      </c>
      <c r="C65" s="20">
        <v>63095</v>
      </c>
      <c r="D65" s="20">
        <v>6050</v>
      </c>
      <c r="E65" s="21" t="s">
        <v>552</v>
      </c>
      <c r="F65" s="22" t="s">
        <v>553</v>
      </c>
      <c r="G65" s="20" t="s">
        <v>29</v>
      </c>
      <c r="H65" s="25" t="s">
        <v>224</v>
      </c>
      <c r="I65" s="26">
        <v>44400</v>
      </c>
      <c r="J65" s="34"/>
      <c r="K65" s="34"/>
      <c r="L65" s="35">
        <v>43951</v>
      </c>
      <c r="M65" s="35">
        <v>43973</v>
      </c>
      <c r="N65" s="49" t="s">
        <v>637</v>
      </c>
      <c r="O65" s="35">
        <v>44096</v>
      </c>
      <c r="P65" s="46"/>
      <c r="Q65" s="44" t="s">
        <v>595</v>
      </c>
      <c r="R65" s="141">
        <v>0</v>
      </c>
      <c r="S65" s="37">
        <f t="shared" si="2"/>
        <v>44400</v>
      </c>
    </row>
    <row r="66" spans="1:19" s="10" customFormat="1" ht="38.25" x14ac:dyDescent="0.2">
      <c r="A66" s="20" t="s">
        <v>150</v>
      </c>
      <c r="B66" s="20">
        <v>630</v>
      </c>
      <c r="C66" s="20">
        <v>63095</v>
      </c>
      <c r="D66" s="20">
        <v>6050</v>
      </c>
      <c r="E66" s="21" t="s">
        <v>82</v>
      </c>
      <c r="F66" s="22" t="s">
        <v>83</v>
      </c>
      <c r="G66" s="20" t="s">
        <v>29</v>
      </c>
      <c r="H66" s="25" t="s">
        <v>330</v>
      </c>
      <c r="I66" s="148">
        <f>257000+5241</f>
        <v>262241</v>
      </c>
      <c r="J66" s="35">
        <v>43613</v>
      </c>
      <c r="K66" s="35">
        <v>43629</v>
      </c>
      <c r="L66" s="35">
        <v>43873</v>
      </c>
      <c r="M66" s="35">
        <v>43959</v>
      </c>
      <c r="N66" s="49" t="s">
        <v>638</v>
      </c>
      <c r="O66" s="35">
        <v>44043</v>
      </c>
      <c r="P66" s="36"/>
      <c r="Q66" s="44" t="s">
        <v>595</v>
      </c>
      <c r="R66" s="141">
        <v>0</v>
      </c>
      <c r="S66" s="37">
        <f t="shared" si="2"/>
        <v>262241</v>
      </c>
    </row>
    <row r="67" spans="1:19" s="10" customFormat="1" ht="43.5" customHeight="1" x14ac:dyDescent="0.2">
      <c r="A67" s="20" t="s">
        <v>151</v>
      </c>
      <c r="B67" s="20" t="s">
        <v>554</v>
      </c>
      <c r="C67" s="20" t="s">
        <v>555</v>
      </c>
      <c r="D67" s="20">
        <v>6050</v>
      </c>
      <c r="E67" s="21" t="s">
        <v>556</v>
      </c>
      <c r="F67" s="22" t="s">
        <v>557</v>
      </c>
      <c r="G67" s="20" t="s">
        <v>29</v>
      </c>
      <c r="H67" s="25" t="s">
        <v>212</v>
      </c>
      <c r="I67" s="26">
        <v>72300</v>
      </c>
      <c r="J67" s="34"/>
      <c r="K67" s="34"/>
      <c r="L67" s="34"/>
      <c r="M67" s="34"/>
      <c r="N67" s="129"/>
      <c r="O67" s="35"/>
      <c r="P67" s="36"/>
      <c r="Q67" s="44" t="s">
        <v>747</v>
      </c>
      <c r="R67" s="141">
        <v>3000</v>
      </c>
      <c r="S67" s="37">
        <f t="shared" si="2"/>
        <v>69300</v>
      </c>
    </row>
    <row r="68" spans="1:19" s="10" customFormat="1" ht="69" customHeight="1" x14ac:dyDescent="0.2">
      <c r="A68" s="20" t="s">
        <v>152</v>
      </c>
      <c r="B68" s="20">
        <v>630</v>
      </c>
      <c r="C68" s="20">
        <v>63095</v>
      </c>
      <c r="D68" s="20">
        <v>6050</v>
      </c>
      <c r="E68" s="21" t="s">
        <v>84</v>
      </c>
      <c r="F68" s="22" t="s">
        <v>85</v>
      </c>
      <c r="G68" s="20" t="s">
        <v>29</v>
      </c>
      <c r="H68" s="25" t="s">
        <v>213</v>
      </c>
      <c r="I68" s="148">
        <f>23500+1976500-26215-5241</f>
        <v>1968544</v>
      </c>
      <c r="J68" s="42" t="s">
        <v>587</v>
      </c>
      <c r="K68" s="42" t="s">
        <v>588</v>
      </c>
      <c r="L68" s="42" t="s">
        <v>589</v>
      </c>
      <c r="M68" s="42" t="s">
        <v>669</v>
      </c>
      <c r="N68" s="42" t="s">
        <v>671</v>
      </c>
      <c r="O68" s="42" t="s">
        <v>670</v>
      </c>
      <c r="P68" s="36"/>
      <c r="Q68" s="44" t="s">
        <v>748</v>
      </c>
      <c r="R68" s="141">
        <v>300624</v>
      </c>
      <c r="S68" s="37">
        <f t="shared" si="2"/>
        <v>1667920</v>
      </c>
    </row>
    <row r="69" spans="1:19" s="10" customFormat="1" ht="25.5" x14ac:dyDescent="0.2">
      <c r="A69" s="20" t="s">
        <v>153</v>
      </c>
      <c r="B69" s="20">
        <v>926</v>
      </c>
      <c r="C69" s="20">
        <v>92605</v>
      </c>
      <c r="D69" s="20">
        <v>6050</v>
      </c>
      <c r="E69" s="21" t="s">
        <v>86</v>
      </c>
      <c r="F69" s="22" t="s">
        <v>87</v>
      </c>
      <c r="G69" s="20" t="s">
        <v>29</v>
      </c>
      <c r="H69" s="25" t="s">
        <v>206</v>
      </c>
      <c r="I69" s="26">
        <f>290300+27060</f>
        <v>317360</v>
      </c>
      <c r="J69" s="35">
        <v>43595</v>
      </c>
      <c r="K69" s="35">
        <v>43613</v>
      </c>
      <c r="L69" s="35">
        <v>43971</v>
      </c>
      <c r="M69" s="155">
        <v>44048</v>
      </c>
      <c r="N69" s="153" t="s">
        <v>741</v>
      </c>
      <c r="O69" s="155">
        <v>44196</v>
      </c>
      <c r="P69" s="36"/>
      <c r="Q69" s="44" t="s">
        <v>749</v>
      </c>
      <c r="R69" s="141">
        <v>0</v>
      </c>
      <c r="S69" s="37">
        <f t="shared" si="2"/>
        <v>317360</v>
      </c>
    </row>
    <row r="70" spans="1:19" s="10" customFormat="1" ht="44.25" customHeight="1" x14ac:dyDescent="0.2">
      <c r="A70" s="20" t="s">
        <v>156</v>
      </c>
      <c r="B70" s="20">
        <v>926</v>
      </c>
      <c r="C70" s="20">
        <v>92605</v>
      </c>
      <c r="D70" s="20">
        <v>6050</v>
      </c>
      <c r="E70" s="21" t="s">
        <v>88</v>
      </c>
      <c r="F70" s="22" t="s">
        <v>89</v>
      </c>
      <c r="G70" s="20" t="s">
        <v>29</v>
      </c>
      <c r="H70" s="25" t="s">
        <v>206</v>
      </c>
      <c r="I70" s="26">
        <v>315100</v>
      </c>
      <c r="J70" s="34">
        <v>43634</v>
      </c>
      <c r="K70" s="34">
        <v>43656</v>
      </c>
      <c r="L70" s="34"/>
      <c r="M70" s="34"/>
      <c r="N70" s="49"/>
      <c r="O70" s="42"/>
      <c r="P70" s="36"/>
      <c r="Q70" s="156" t="s">
        <v>750</v>
      </c>
      <c r="R70" s="141">
        <v>0</v>
      </c>
      <c r="S70" s="37">
        <f t="shared" si="2"/>
        <v>315100</v>
      </c>
    </row>
    <row r="71" spans="1:19" s="10" customFormat="1" ht="63" customHeight="1" x14ac:dyDescent="0.2">
      <c r="A71" s="20" t="s">
        <v>157</v>
      </c>
      <c r="B71" s="20">
        <v>926</v>
      </c>
      <c r="C71" s="20">
        <v>92605</v>
      </c>
      <c r="D71" s="20">
        <v>6050</v>
      </c>
      <c r="E71" s="21" t="s">
        <v>558</v>
      </c>
      <c r="F71" s="22" t="s">
        <v>559</v>
      </c>
      <c r="G71" s="20" t="s">
        <v>29</v>
      </c>
      <c r="H71" s="25" t="s">
        <v>225</v>
      </c>
      <c r="I71" s="40">
        <v>173000</v>
      </c>
      <c r="J71" s="34"/>
      <c r="K71" s="34"/>
      <c r="L71" s="34">
        <v>43935</v>
      </c>
      <c r="M71" s="41" t="s">
        <v>672</v>
      </c>
      <c r="N71" s="49" t="s">
        <v>687</v>
      </c>
      <c r="O71" s="42" t="s">
        <v>673</v>
      </c>
      <c r="P71" s="36"/>
      <c r="Q71" s="44" t="s">
        <v>674</v>
      </c>
      <c r="R71" s="141">
        <v>3000</v>
      </c>
      <c r="S71" s="37">
        <f t="shared" si="2"/>
        <v>170000</v>
      </c>
    </row>
    <row r="72" spans="1:19" s="10" customFormat="1" ht="51" x14ac:dyDescent="0.2">
      <c r="A72" s="20" t="s">
        <v>158</v>
      </c>
      <c r="B72" s="20">
        <v>926</v>
      </c>
      <c r="C72" s="20">
        <v>92605</v>
      </c>
      <c r="D72" s="20">
        <v>6050</v>
      </c>
      <c r="E72" s="21" t="s">
        <v>64</v>
      </c>
      <c r="F72" s="22" t="s">
        <v>65</v>
      </c>
      <c r="G72" s="20" t="s">
        <v>29</v>
      </c>
      <c r="H72" s="25" t="s">
        <v>204</v>
      </c>
      <c r="I72" s="26">
        <f>30100+9200</f>
        <v>39300</v>
      </c>
      <c r="J72" s="34" t="s">
        <v>501</v>
      </c>
      <c r="K72" s="34">
        <v>43664</v>
      </c>
      <c r="L72" s="34">
        <v>43992</v>
      </c>
      <c r="M72" s="34">
        <v>44027</v>
      </c>
      <c r="N72" s="41" t="s">
        <v>582</v>
      </c>
      <c r="O72" s="34">
        <v>44149</v>
      </c>
      <c r="P72" s="36"/>
      <c r="Q72" s="44" t="s">
        <v>697</v>
      </c>
      <c r="R72" s="141">
        <v>2520</v>
      </c>
      <c r="S72" s="37">
        <f t="shared" si="2"/>
        <v>36780</v>
      </c>
    </row>
    <row r="73" spans="1:19" s="10" customFormat="1" ht="42.75" customHeight="1" x14ac:dyDescent="0.2">
      <c r="A73" s="20" t="s">
        <v>159</v>
      </c>
      <c r="B73" s="20">
        <v>926</v>
      </c>
      <c r="C73" s="20">
        <v>92605</v>
      </c>
      <c r="D73" s="20">
        <v>6050</v>
      </c>
      <c r="E73" s="21" t="s">
        <v>66</v>
      </c>
      <c r="F73" s="22" t="s">
        <v>67</v>
      </c>
      <c r="G73" s="20" t="s">
        <v>29</v>
      </c>
      <c r="H73" s="25" t="s">
        <v>226</v>
      </c>
      <c r="I73" s="26">
        <v>16100</v>
      </c>
      <c r="J73" s="34"/>
      <c r="K73" s="34"/>
      <c r="L73" s="34"/>
      <c r="M73" s="152" t="s">
        <v>751</v>
      </c>
      <c r="N73" s="129"/>
      <c r="O73" s="35"/>
      <c r="P73" s="36"/>
      <c r="Q73" s="151" t="s">
        <v>761</v>
      </c>
      <c r="R73" s="141">
        <v>0</v>
      </c>
      <c r="S73" s="37">
        <f t="shared" si="2"/>
        <v>16100</v>
      </c>
    </row>
    <row r="74" spans="1:19" s="10" customFormat="1" ht="25.5" x14ac:dyDescent="0.2">
      <c r="A74" s="20" t="s">
        <v>160</v>
      </c>
      <c r="B74" s="20">
        <v>926</v>
      </c>
      <c r="C74" s="20">
        <v>92605</v>
      </c>
      <c r="D74" s="20">
        <v>6050</v>
      </c>
      <c r="E74" s="21" t="s">
        <v>68</v>
      </c>
      <c r="F74" s="22" t="s">
        <v>69</v>
      </c>
      <c r="G74" s="20" t="s">
        <v>29</v>
      </c>
      <c r="H74" s="25" t="s">
        <v>205</v>
      </c>
      <c r="I74" s="26">
        <v>20000</v>
      </c>
      <c r="J74" s="34"/>
      <c r="K74" s="34"/>
      <c r="L74" s="35">
        <v>43867</v>
      </c>
      <c r="M74" s="35">
        <v>43894</v>
      </c>
      <c r="N74" s="49" t="s">
        <v>498</v>
      </c>
      <c r="O74" s="35">
        <v>43981</v>
      </c>
      <c r="P74" s="36"/>
      <c r="Q74" s="44" t="s">
        <v>503</v>
      </c>
      <c r="R74" s="141">
        <v>20000</v>
      </c>
      <c r="S74" s="37">
        <f t="shared" si="2"/>
        <v>0</v>
      </c>
    </row>
    <row r="75" spans="1:19" s="10" customFormat="1" ht="25.5" x14ac:dyDescent="0.2">
      <c r="A75" s="20" t="s">
        <v>161</v>
      </c>
      <c r="B75" s="20">
        <v>926</v>
      </c>
      <c r="C75" s="20">
        <v>92605</v>
      </c>
      <c r="D75" s="20">
        <v>6050</v>
      </c>
      <c r="E75" s="21" t="s">
        <v>70</v>
      </c>
      <c r="F75" s="22" t="s">
        <v>71</v>
      </c>
      <c r="G75" s="20" t="s">
        <v>29</v>
      </c>
      <c r="H75" s="25" t="s">
        <v>205</v>
      </c>
      <c r="I75" s="26">
        <v>7000</v>
      </c>
      <c r="J75" s="34"/>
      <c r="K75" s="34"/>
      <c r="L75" s="35">
        <v>43867</v>
      </c>
      <c r="M75" s="35">
        <v>43894</v>
      </c>
      <c r="N75" s="49" t="s">
        <v>498</v>
      </c>
      <c r="O75" s="35">
        <v>43981</v>
      </c>
      <c r="P75" s="36"/>
      <c r="Q75" s="44" t="s">
        <v>503</v>
      </c>
      <c r="R75" s="141">
        <v>7000</v>
      </c>
      <c r="S75" s="37">
        <f t="shared" si="2"/>
        <v>0</v>
      </c>
    </row>
    <row r="76" spans="1:19" s="10" customFormat="1" ht="51" x14ac:dyDescent="0.2">
      <c r="A76" s="20" t="s">
        <v>162</v>
      </c>
      <c r="B76" s="20">
        <v>926</v>
      </c>
      <c r="C76" s="20">
        <v>92605</v>
      </c>
      <c r="D76" s="20">
        <v>6050</v>
      </c>
      <c r="E76" s="21" t="s">
        <v>72</v>
      </c>
      <c r="F76" s="22" t="s">
        <v>73</v>
      </c>
      <c r="G76" s="20" t="s">
        <v>29</v>
      </c>
      <c r="H76" s="25" t="s">
        <v>227</v>
      </c>
      <c r="I76" s="26">
        <v>590000</v>
      </c>
      <c r="J76" s="34">
        <v>43797</v>
      </c>
      <c r="K76" s="34">
        <v>43852</v>
      </c>
      <c r="L76" s="34">
        <v>43797</v>
      </c>
      <c r="M76" s="34">
        <v>43852</v>
      </c>
      <c r="N76" s="49" t="s">
        <v>502</v>
      </c>
      <c r="O76" s="35">
        <v>44004</v>
      </c>
      <c r="P76" s="36"/>
      <c r="Q76" s="44" t="s">
        <v>591</v>
      </c>
      <c r="R76" s="141">
        <v>590000</v>
      </c>
      <c r="S76" s="37">
        <f t="shared" si="2"/>
        <v>0</v>
      </c>
    </row>
    <row r="77" spans="1:19" s="10" customFormat="1" ht="41.25" customHeight="1" x14ac:dyDescent="0.2">
      <c r="A77" s="20" t="s">
        <v>163</v>
      </c>
      <c r="B77" s="20">
        <v>926</v>
      </c>
      <c r="C77" s="20">
        <v>92605</v>
      </c>
      <c r="D77" s="20">
        <v>6050</v>
      </c>
      <c r="E77" s="21" t="s">
        <v>74</v>
      </c>
      <c r="F77" s="22" t="s">
        <v>75</v>
      </c>
      <c r="G77" s="20" t="s">
        <v>29</v>
      </c>
      <c r="H77" s="25" t="s">
        <v>213</v>
      </c>
      <c r="I77" s="148">
        <f>348600+9778</f>
        <v>358378</v>
      </c>
      <c r="J77" s="34" t="s">
        <v>501</v>
      </c>
      <c r="K77" s="34">
        <v>43664</v>
      </c>
      <c r="L77" s="34"/>
      <c r="M77" s="152" t="s">
        <v>751</v>
      </c>
      <c r="N77" s="49"/>
      <c r="O77" s="52"/>
      <c r="P77" s="36"/>
      <c r="Q77" s="151" t="s">
        <v>761</v>
      </c>
      <c r="R77" s="141">
        <v>18115</v>
      </c>
      <c r="S77" s="37">
        <f t="shared" si="2"/>
        <v>340263</v>
      </c>
    </row>
    <row r="78" spans="1:19" s="10" customFormat="1" ht="26.25" customHeight="1" x14ac:dyDescent="0.2">
      <c r="A78" s="20" t="s">
        <v>164</v>
      </c>
      <c r="B78" s="20">
        <v>630</v>
      </c>
      <c r="C78" s="20">
        <v>63095</v>
      </c>
      <c r="D78" s="20">
        <v>6050</v>
      </c>
      <c r="E78" s="21" t="s">
        <v>358</v>
      </c>
      <c r="F78" s="22" t="s">
        <v>378</v>
      </c>
      <c r="G78" s="20" t="s">
        <v>29</v>
      </c>
      <c r="H78" s="25" t="s">
        <v>235</v>
      </c>
      <c r="I78" s="26">
        <v>65000</v>
      </c>
      <c r="J78" s="34"/>
      <c r="K78" s="34"/>
      <c r="L78" s="34"/>
      <c r="M78" s="34"/>
      <c r="N78" s="129"/>
      <c r="O78" s="35"/>
      <c r="P78" s="36"/>
      <c r="Q78" s="44" t="s">
        <v>679</v>
      </c>
      <c r="R78" s="141">
        <v>0</v>
      </c>
      <c r="S78" s="37">
        <f t="shared" si="2"/>
        <v>65000</v>
      </c>
    </row>
    <row r="79" spans="1:19" s="10" customFormat="1" ht="64.5" customHeight="1" x14ac:dyDescent="0.2">
      <c r="A79" s="20" t="s">
        <v>165</v>
      </c>
      <c r="B79" s="20">
        <v>630</v>
      </c>
      <c r="C79" s="20">
        <v>63095</v>
      </c>
      <c r="D79" s="20">
        <v>6050</v>
      </c>
      <c r="E79" s="21" t="s">
        <v>359</v>
      </c>
      <c r="F79" s="22" t="s">
        <v>379</v>
      </c>
      <c r="G79" s="20" t="s">
        <v>29</v>
      </c>
      <c r="H79" s="25" t="s">
        <v>204</v>
      </c>
      <c r="I79" s="26">
        <v>762900</v>
      </c>
      <c r="J79" s="34"/>
      <c r="K79" s="34"/>
      <c r="L79" s="41" t="s">
        <v>698</v>
      </c>
      <c r="M79" s="41" t="s">
        <v>699</v>
      </c>
      <c r="N79" s="49" t="s">
        <v>616</v>
      </c>
      <c r="O79" s="41" t="s">
        <v>700</v>
      </c>
      <c r="P79" s="36"/>
      <c r="Q79" s="44" t="s">
        <v>677</v>
      </c>
      <c r="R79" s="141">
        <v>0</v>
      </c>
      <c r="S79" s="37">
        <f t="shared" si="2"/>
        <v>762900</v>
      </c>
    </row>
    <row r="80" spans="1:19" s="10" customFormat="1" ht="38.25" x14ac:dyDescent="0.2">
      <c r="A80" s="20" t="s">
        <v>166</v>
      </c>
      <c r="B80" s="20">
        <v>630</v>
      </c>
      <c r="C80" s="20">
        <v>63095</v>
      </c>
      <c r="D80" s="20">
        <v>6050</v>
      </c>
      <c r="E80" s="21" t="s">
        <v>360</v>
      </c>
      <c r="F80" s="22" t="s">
        <v>380</v>
      </c>
      <c r="G80" s="20" t="s">
        <v>29</v>
      </c>
      <c r="H80" s="25" t="s">
        <v>209</v>
      </c>
      <c r="I80" s="26">
        <v>180000</v>
      </c>
      <c r="J80" s="34">
        <v>43945</v>
      </c>
      <c r="K80" s="34">
        <v>43963</v>
      </c>
      <c r="L80" s="34"/>
      <c r="M80" s="34"/>
      <c r="N80" s="49" t="s">
        <v>616</v>
      </c>
      <c r="O80" s="34">
        <v>44086</v>
      </c>
      <c r="P80" s="36"/>
      <c r="Q80" s="44" t="s">
        <v>639</v>
      </c>
      <c r="R80" s="141">
        <v>1722</v>
      </c>
      <c r="S80" s="37">
        <f t="shared" si="2"/>
        <v>178278</v>
      </c>
    </row>
    <row r="81" spans="1:19" s="10" customFormat="1" ht="45.75" customHeight="1" x14ac:dyDescent="0.2">
      <c r="A81" s="20" t="s">
        <v>167</v>
      </c>
      <c r="B81" s="20">
        <v>630</v>
      </c>
      <c r="C81" s="20">
        <v>63095</v>
      </c>
      <c r="D81" s="20">
        <v>6050</v>
      </c>
      <c r="E81" s="21" t="s">
        <v>361</v>
      </c>
      <c r="F81" s="22" t="s">
        <v>381</v>
      </c>
      <c r="G81" s="20" t="s">
        <v>29</v>
      </c>
      <c r="H81" s="25" t="s">
        <v>211</v>
      </c>
      <c r="I81" s="26">
        <v>651000</v>
      </c>
      <c r="J81" s="34"/>
      <c r="K81" s="34"/>
      <c r="L81" s="34">
        <v>43944</v>
      </c>
      <c r="M81" s="34">
        <v>44020</v>
      </c>
      <c r="N81" s="34" t="s">
        <v>701</v>
      </c>
      <c r="O81" s="34">
        <v>44173</v>
      </c>
      <c r="P81" s="36"/>
      <c r="Q81" s="44" t="s">
        <v>640</v>
      </c>
      <c r="R81" s="141">
        <v>0</v>
      </c>
      <c r="S81" s="37">
        <f t="shared" si="2"/>
        <v>651000</v>
      </c>
    </row>
    <row r="82" spans="1:19" s="10" customFormat="1" ht="41.25" customHeight="1" x14ac:dyDescent="0.2">
      <c r="A82" s="20" t="s">
        <v>168</v>
      </c>
      <c r="B82" s="20">
        <v>926</v>
      </c>
      <c r="C82" s="20">
        <v>92605</v>
      </c>
      <c r="D82" s="20">
        <v>6050</v>
      </c>
      <c r="E82" s="21" t="s">
        <v>362</v>
      </c>
      <c r="F82" s="22" t="s">
        <v>382</v>
      </c>
      <c r="G82" s="20" t="s">
        <v>29</v>
      </c>
      <c r="H82" s="25" t="s">
        <v>206</v>
      </c>
      <c r="I82" s="148">
        <f>285000-36679-27060-23304</f>
        <v>197957</v>
      </c>
      <c r="J82" s="34">
        <v>43871</v>
      </c>
      <c r="K82" s="34"/>
      <c r="L82" s="34">
        <v>43871</v>
      </c>
      <c r="M82" s="34">
        <v>43951</v>
      </c>
      <c r="N82" s="49" t="s">
        <v>615</v>
      </c>
      <c r="O82" s="34">
        <v>44057</v>
      </c>
      <c r="P82" s="36"/>
      <c r="Q82" s="44" t="s">
        <v>640</v>
      </c>
      <c r="R82" s="141">
        <v>0</v>
      </c>
      <c r="S82" s="37">
        <f t="shared" si="2"/>
        <v>197957</v>
      </c>
    </row>
    <row r="83" spans="1:19" s="10" customFormat="1" ht="28.5" customHeight="1" x14ac:dyDescent="0.2">
      <c r="A83" s="20" t="s">
        <v>169</v>
      </c>
      <c r="B83" s="20">
        <v>926</v>
      </c>
      <c r="C83" s="20">
        <v>92605</v>
      </c>
      <c r="D83" s="20">
        <v>6050</v>
      </c>
      <c r="E83" s="21" t="s">
        <v>363</v>
      </c>
      <c r="F83" s="22" t="s">
        <v>383</v>
      </c>
      <c r="G83" s="20" t="s">
        <v>29</v>
      </c>
      <c r="H83" s="25" t="s">
        <v>206</v>
      </c>
      <c r="I83" s="26">
        <v>172350</v>
      </c>
      <c r="J83" s="34">
        <v>43971</v>
      </c>
      <c r="K83" s="34">
        <v>44004</v>
      </c>
      <c r="L83" s="34"/>
      <c r="M83" s="34"/>
      <c r="N83" s="49" t="s">
        <v>678</v>
      </c>
      <c r="O83" s="34">
        <v>44157</v>
      </c>
      <c r="P83" s="36"/>
      <c r="Q83" s="44" t="s">
        <v>679</v>
      </c>
      <c r="R83" s="141">
        <v>0</v>
      </c>
      <c r="S83" s="37">
        <f t="shared" si="2"/>
        <v>172350</v>
      </c>
    </row>
    <row r="84" spans="1:19" s="10" customFormat="1" ht="41.25" customHeight="1" x14ac:dyDescent="0.2">
      <c r="A84" s="20" t="s">
        <v>170</v>
      </c>
      <c r="B84" s="20">
        <v>926</v>
      </c>
      <c r="C84" s="20">
        <v>92605</v>
      </c>
      <c r="D84" s="20">
        <v>6050</v>
      </c>
      <c r="E84" s="21" t="s">
        <v>364</v>
      </c>
      <c r="F84" s="22" t="s">
        <v>384</v>
      </c>
      <c r="G84" s="20" t="s">
        <v>29</v>
      </c>
      <c r="H84" s="25" t="s">
        <v>206</v>
      </c>
      <c r="I84" s="26">
        <v>110000</v>
      </c>
      <c r="J84" s="34"/>
      <c r="K84" s="34"/>
      <c r="L84" s="34"/>
      <c r="M84" s="34"/>
      <c r="N84" s="129"/>
      <c r="O84" s="35"/>
      <c r="P84" s="36"/>
      <c r="Q84" s="44" t="s">
        <v>702</v>
      </c>
      <c r="R84" s="141">
        <v>0</v>
      </c>
      <c r="S84" s="37">
        <f t="shared" si="2"/>
        <v>110000</v>
      </c>
    </row>
    <row r="85" spans="1:19" s="10" customFormat="1" ht="42.75" customHeight="1" x14ac:dyDescent="0.2">
      <c r="A85" s="20" t="s">
        <v>171</v>
      </c>
      <c r="B85" s="20">
        <v>926</v>
      </c>
      <c r="C85" s="20">
        <v>92605</v>
      </c>
      <c r="D85" s="20">
        <v>6050</v>
      </c>
      <c r="E85" s="21" t="s">
        <v>365</v>
      </c>
      <c r="F85" s="22" t="s">
        <v>480</v>
      </c>
      <c r="G85" s="20" t="s">
        <v>29</v>
      </c>
      <c r="H85" s="25" t="s">
        <v>235</v>
      </c>
      <c r="I85" s="26">
        <v>350000</v>
      </c>
      <c r="J85" s="34">
        <v>43895</v>
      </c>
      <c r="K85" s="34">
        <v>43941</v>
      </c>
      <c r="L85" s="34"/>
      <c r="M85" s="34"/>
      <c r="N85" s="129" t="s">
        <v>617</v>
      </c>
      <c r="O85" s="34">
        <v>44094</v>
      </c>
      <c r="P85" s="36"/>
      <c r="Q85" s="44" t="s">
        <v>639</v>
      </c>
      <c r="R85" s="141">
        <v>0</v>
      </c>
      <c r="S85" s="37">
        <f t="shared" si="2"/>
        <v>350000</v>
      </c>
    </row>
    <row r="86" spans="1:19" s="10" customFormat="1" ht="38.25" x14ac:dyDescent="0.2">
      <c r="A86" s="20" t="s">
        <v>172</v>
      </c>
      <c r="B86" s="20">
        <v>926</v>
      </c>
      <c r="C86" s="20">
        <v>92605</v>
      </c>
      <c r="D86" s="20">
        <v>6050</v>
      </c>
      <c r="E86" s="21" t="s">
        <v>366</v>
      </c>
      <c r="F86" s="22" t="s">
        <v>385</v>
      </c>
      <c r="G86" s="20" t="s">
        <v>29</v>
      </c>
      <c r="H86" s="25" t="s">
        <v>229</v>
      </c>
      <c r="I86" s="26">
        <v>166000</v>
      </c>
      <c r="J86" s="34">
        <v>43927</v>
      </c>
      <c r="K86" s="34">
        <v>43948</v>
      </c>
      <c r="L86" s="34"/>
      <c r="M86" s="34"/>
      <c r="N86" s="49" t="s">
        <v>616</v>
      </c>
      <c r="O86" s="34">
        <v>44162</v>
      </c>
      <c r="P86" s="36"/>
      <c r="Q86" s="44" t="s">
        <v>639</v>
      </c>
      <c r="R86" s="141">
        <v>5695</v>
      </c>
      <c r="S86" s="37">
        <f t="shared" si="2"/>
        <v>160305</v>
      </c>
    </row>
    <row r="87" spans="1:19" s="10" customFormat="1" ht="45.75" customHeight="1" x14ac:dyDescent="0.2">
      <c r="A87" s="20" t="s">
        <v>173</v>
      </c>
      <c r="B87" s="20">
        <v>926</v>
      </c>
      <c r="C87" s="20">
        <v>92605</v>
      </c>
      <c r="D87" s="20">
        <v>6050</v>
      </c>
      <c r="E87" s="21" t="s">
        <v>367</v>
      </c>
      <c r="F87" s="22" t="s">
        <v>386</v>
      </c>
      <c r="G87" s="20" t="s">
        <v>29</v>
      </c>
      <c r="H87" s="25" t="s">
        <v>231</v>
      </c>
      <c r="I87" s="148">
        <f>240000-10821</f>
        <v>229179</v>
      </c>
      <c r="J87" s="34"/>
      <c r="K87" s="34"/>
      <c r="L87" s="34">
        <v>43948</v>
      </c>
      <c r="M87" s="34">
        <v>44005</v>
      </c>
      <c r="N87" s="49" t="s">
        <v>616</v>
      </c>
      <c r="O87" s="41" t="s">
        <v>680</v>
      </c>
      <c r="P87" s="36"/>
      <c r="Q87" s="44" t="s">
        <v>681</v>
      </c>
      <c r="R87" s="141">
        <v>0</v>
      </c>
      <c r="S87" s="37">
        <f t="shared" si="2"/>
        <v>229179</v>
      </c>
    </row>
    <row r="88" spans="1:19" s="10" customFormat="1" ht="45" customHeight="1" x14ac:dyDescent="0.2">
      <c r="A88" s="20" t="s">
        <v>174</v>
      </c>
      <c r="B88" s="20">
        <v>926</v>
      </c>
      <c r="C88" s="20">
        <v>92605</v>
      </c>
      <c r="D88" s="20">
        <v>6050</v>
      </c>
      <c r="E88" s="21" t="s">
        <v>368</v>
      </c>
      <c r="F88" s="22" t="s">
        <v>387</v>
      </c>
      <c r="G88" s="20" t="s">
        <v>29</v>
      </c>
      <c r="H88" s="25" t="s">
        <v>203</v>
      </c>
      <c r="I88" s="26">
        <v>211000</v>
      </c>
      <c r="J88" s="34">
        <v>43929</v>
      </c>
      <c r="K88" s="34">
        <v>43948</v>
      </c>
      <c r="L88" s="34"/>
      <c r="M88" s="34"/>
      <c r="N88" s="49" t="s">
        <v>616</v>
      </c>
      <c r="O88" s="34">
        <v>44162</v>
      </c>
      <c r="P88" s="36"/>
      <c r="Q88" s="44" t="s">
        <v>639</v>
      </c>
      <c r="R88" s="141">
        <v>4059</v>
      </c>
      <c r="S88" s="37">
        <f t="shared" si="2"/>
        <v>206941</v>
      </c>
    </row>
    <row r="89" spans="1:19" s="10" customFormat="1" ht="25.5" x14ac:dyDescent="0.2">
      <c r="A89" s="20" t="s">
        <v>175</v>
      </c>
      <c r="B89" s="20">
        <v>926</v>
      </c>
      <c r="C89" s="20">
        <v>92605</v>
      </c>
      <c r="D89" s="20">
        <v>6050</v>
      </c>
      <c r="E89" s="21" t="s">
        <v>369</v>
      </c>
      <c r="F89" s="22" t="s">
        <v>388</v>
      </c>
      <c r="G89" s="20" t="s">
        <v>29</v>
      </c>
      <c r="H89" s="25" t="s">
        <v>228</v>
      </c>
      <c r="I89" s="26">
        <v>45200</v>
      </c>
      <c r="J89" s="34"/>
      <c r="K89" s="34"/>
      <c r="L89" s="34"/>
      <c r="M89" s="34"/>
      <c r="N89" s="129"/>
      <c r="O89" s="35"/>
      <c r="P89" s="36"/>
      <c r="Q89" s="44" t="s">
        <v>506</v>
      </c>
      <c r="R89" s="141">
        <v>0</v>
      </c>
      <c r="S89" s="37">
        <f t="shared" si="2"/>
        <v>45200</v>
      </c>
    </row>
    <row r="90" spans="1:19" s="10" customFormat="1" ht="28.5" customHeight="1" x14ac:dyDescent="0.2">
      <c r="A90" s="20" t="s">
        <v>176</v>
      </c>
      <c r="B90" s="20">
        <v>926</v>
      </c>
      <c r="C90" s="20">
        <v>92605</v>
      </c>
      <c r="D90" s="20">
        <v>6050</v>
      </c>
      <c r="E90" s="21" t="s">
        <v>370</v>
      </c>
      <c r="F90" s="22" t="s">
        <v>389</v>
      </c>
      <c r="G90" s="20" t="s">
        <v>29</v>
      </c>
      <c r="H90" s="25" t="s">
        <v>223</v>
      </c>
      <c r="I90" s="26">
        <v>753000</v>
      </c>
      <c r="J90" s="34"/>
      <c r="K90" s="34"/>
      <c r="L90" s="34"/>
      <c r="M90" s="34"/>
      <c r="N90" s="129"/>
      <c r="O90" s="35"/>
      <c r="P90" s="36"/>
      <c r="Q90" s="44" t="s">
        <v>752</v>
      </c>
      <c r="R90" s="141">
        <v>0</v>
      </c>
      <c r="S90" s="37">
        <f t="shared" si="2"/>
        <v>753000</v>
      </c>
    </row>
    <row r="91" spans="1:19" s="10" customFormat="1" ht="59.25" customHeight="1" x14ac:dyDescent="0.2">
      <c r="A91" s="20" t="s">
        <v>177</v>
      </c>
      <c r="B91" s="20">
        <v>926</v>
      </c>
      <c r="C91" s="20">
        <v>92605</v>
      </c>
      <c r="D91" s="20">
        <v>6050</v>
      </c>
      <c r="E91" s="21" t="s">
        <v>371</v>
      </c>
      <c r="F91" s="22" t="s">
        <v>390</v>
      </c>
      <c r="G91" s="20" t="s">
        <v>29</v>
      </c>
      <c r="H91" s="25" t="s">
        <v>226</v>
      </c>
      <c r="I91" s="26">
        <v>149000</v>
      </c>
      <c r="J91" s="34"/>
      <c r="K91" s="34"/>
      <c r="L91" s="152">
        <v>44020</v>
      </c>
      <c r="M91" s="152">
        <v>44039</v>
      </c>
      <c r="N91" s="153" t="s">
        <v>753</v>
      </c>
      <c r="O91" s="155">
        <v>44074</v>
      </c>
      <c r="P91" s="36"/>
      <c r="Q91" s="44" t="s">
        <v>754</v>
      </c>
      <c r="R91" s="141">
        <v>0</v>
      </c>
      <c r="S91" s="37">
        <f t="shared" si="2"/>
        <v>149000</v>
      </c>
    </row>
    <row r="92" spans="1:19" s="10" customFormat="1" ht="44.25" customHeight="1" x14ac:dyDescent="0.2">
      <c r="A92" s="20" t="s">
        <v>178</v>
      </c>
      <c r="B92" s="20">
        <v>926</v>
      </c>
      <c r="C92" s="20">
        <v>92605</v>
      </c>
      <c r="D92" s="20">
        <v>6050</v>
      </c>
      <c r="E92" s="21" t="s">
        <v>372</v>
      </c>
      <c r="F92" s="22" t="s">
        <v>391</v>
      </c>
      <c r="G92" s="20" t="s">
        <v>29</v>
      </c>
      <c r="H92" s="25" t="s">
        <v>216</v>
      </c>
      <c r="I92" s="26">
        <v>642700</v>
      </c>
      <c r="J92" s="34">
        <v>43903</v>
      </c>
      <c r="K92" s="34">
        <v>43943</v>
      </c>
      <c r="L92" s="34"/>
      <c r="M92" s="34"/>
      <c r="N92" s="129" t="s">
        <v>617</v>
      </c>
      <c r="O92" s="34">
        <v>44126</v>
      </c>
      <c r="P92" s="36"/>
      <c r="Q92" s="44" t="s">
        <v>639</v>
      </c>
      <c r="R92" s="141">
        <v>0</v>
      </c>
      <c r="S92" s="37">
        <f t="shared" si="2"/>
        <v>642700</v>
      </c>
    </row>
    <row r="93" spans="1:19" s="10" customFormat="1" ht="37.5" customHeight="1" x14ac:dyDescent="0.2">
      <c r="A93" s="20" t="s">
        <v>179</v>
      </c>
      <c r="B93" s="20">
        <v>926</v>
      </c>
      <c r="C93" s="20">
        <v>92605</v>
      </c>
      <c r="D93" s="20">
        <v>6050</v>
      </c>
      <c r="E93" s="21" t="s">
        <v>373</v>
      </c>
      <c r="F93" s="22" t="s">
        <v>392</v>
      </c>
      <c r="G93" s="20" t="s">
        <v>29</v>
      </c>
      <c r="H93" s="25" t="s">
        <v>330</v>
      </c>
      <c r="I93" s="26">
        <v>249000</v>
      </c>
      <c r="J93" s="35">
        <v>43853</v>
      </c>
      <c r="K93" s="35">
        <v>43916</v>
      </c>
      <c r="L93" s="35">
        <v>43853</v>
      </c>
      <c r="M93" s="35">
        <v>43916</v>
      </c>
      <c r="N93" s="49" t="s">
        <v>592</v>
      </c>
      <c r="O93" s="42">
        <v>44057</v>
      </c>
      <c r="P93" s="36"/>
      <c r="Q93" s="44" t="s">
        <v>755</v>
      </c>
      <c r="R93" s="141">
        <v>0</v>
      </c>
      <c r="S93" s="37">
        <f t="shared" si="2"/>
        <v>249000</v>
      </c>
    </row>
    <row r="94" spans="1:19" s="10" customFormat="1" ht="38.25" x14ac:dyDescent="0.2">
      <c r="A94" s="20" t="s">
        <v>260</v>
      </c>
      <c r="B94" s="20">
        <v>926</v>
      </c>
      <c r="C94" s="20">
        <v>92605</v>
      </c>
      <c r="D94" s="20">
        <v>6050</v>
      </c>
      <c r="E94" s="21" t="s">
        <v>374</v>
      </c>
      <c r="F94" s="22" t="s">
        <v>393</v>
      </c>
      <c r="G94" s="20" t="s">
        <v>29</v>
      </c>
      <c r="H94" s="25" t="s">
        <v>484</v>
      </c>
      <c r="I94" s="26">
        <v>200000</v>
      </c>
      <c r="J94" s="35">
        <v>43936</v>
      </c>
      <c r="K94" s="35">
        <v>44016</v>
      </c>
      <c r="L94" s="34"/>
      <c r="M94" s="34"/>
      <c r="N94" s="49" t="s">
        <v>703</v>
      </c>
      <c r="O94" s="42">
        <v>44230</v>
      </c>
      <c r="P94" s="36"/>
      <c r="Q94" s="44" t="s">
        <v>631</v>
      </c>
      <c r="R94" s="141">
        <v>0</v>
      </c>
      <c r="S94" s="37">
        <f t="shared" si="2"/>
        <v>200000</v>
      </c>
    </row>
    <row r="95" spans="1:19" s="10" customFormat="1" ht="38.25" x14ac:dyDescent="0.2">
      <c r="A95" s="20" t="s">
        <v>261</v>
      </c>
      <c r="B95" s="20">
        <v>926</v>
      </c>
      <c r="C95" s="20">
        <v>92605</v>
      </c>
      <c r="D95" s="20">
        <v>6050</v>
      </c>
      <c r="E95" s="21" t="s">
        <v>375</v>
      </c>
      <c r="F95" s="22" t="s">
        <v>394</v>
      </c>
      <c r="G95" s="20" t="s">
        <v>29</v>
      </c>
      <c r="H95" s="25" t="s">
        <v>210</v>
      </c>
      <c r="I95" s="148">
        <f>300000-9200-9778</f>
        <v>281022</v>
      </c>
      <c r="J95" s="34"/>
      <c r="K95" s="34"/>
      <c r="L95" s="34">
        <v>43858</v>
      </c>
      <c r="M95" s="34">
        <v>43943</v>
      </c>
      <c r="N95" s="49" t="s">
        <v>618</v>
      </c>
      <c r="O95" s="42">
        <v>44041</v>
      </c>
      <c r="P95" s="36"/>
      <c r="Q95" s="44" t="s">
        <v>756</v>
      </c>
      <c r="R95" s="141">
        <v>145761</v>
      </c>
      <c r="S95" s="37">
        <f t="shared" si="2"/>
        <v>135261</v>
      </c>
    </row>
    <row r="96" spans="1:19" s="10" customFormat="1" ht="51" x14ac:dyDescent="0.2">
      <c r="A96" s="20" t="s">
        <v>262</v>
      </c>
      <c r="B96" s="20">
        <v>926</v>
      </c>
      <c r="C96" s="20">
        <v>92605</v>
      </c>
      <c r="D96" s="20">
        <v>6050</v>
      </c>
      <c r="E96" s="21" t="s">
        <v>376</v>
      </c>
      <c r="F96" s="22" t="s">
        <v>395</v>
      </c>
      <c r="G96" s="20" t="s">
        <v>29</v>
      </c>
      <c r="H96" s="25" t="s">
        <v>220</v>
      </c>
      <c r="I96" s="26">
        <v>435600</v>
      </c>
      <c r="J96" s="34">
        <v>43914</v>
      </c>
      <c r="K96" s="34">
        <v>43951</v>
      </c>
      <c r="L96" s="34"/>
      <c r="M96" s="34"/>
      <c r="N96" s="49" t="s">
        <v>619</v>
      </c>
      <c r="O96" s="42">
        <v>44094</v>
      </c>
      <c r="P96" s="36"/>
      <c r="Q96" s="44" t="s">
        <v>620</v>
      </c>
      <c r="R96" s="141">
        <v>18450</v>
      </c>
      <c r="S96" s="37">
        <f t="shared" si="2"/>
        <v>417150</v>
      </c>
    </row>
    <row r="97" spans="1:20" s="10" customFormat="1" ht="25.5" x14ac:dyDescent="0.2">
      <c r="A97" s="20" t="s">
        <v>263</v>
      </c>
      <c r="B97" s="20">
        <v>900</v>
      </c>
      <c r="C97" s="20">
        <v>90001</v>
      </c>
      <c r="D97" s="20">
        <v>6030</v>
      </c>
      <c r="E97" s="21" t="s">
        <v>377</v>
      </c>
      <c r="F97" s="22" t="s">
        <v>396</v>
      </c>
      <c r="G97" s="20" t="s">
        <v>331</v>
      </c>
      <c r="H97" s="25" t="s">
        <v>207</v>
      </c>
      <c r="I97" s="26">
        <v>479000</v>
      </c>
      <c r="J97" s="34"/>
      <c r="K97" s="34"/>
      <c r="L97" s="34"/>
      <c r="M97" s="34"/>
      <c r="N97" s="129"/>
      <c r="O97" s="35"/>
      <c r="P97" s="36"/>
      <c r="Q97" s="44" t="s">
        <v>688</v>
      </c>
      <c r="R97" s="141">
        <v>0</v>
      </c>
      <c r="S97" s="37">
        <f t="shared" si="2"/>
        <v>479000</v>
      </c>
    </row>
    <row r="98" spans="1:20" s="10" customFormat="1" ht="25.5" x14ac:dyDescent="0.2">
      <c r="A98" s="11" t="s">
        <v>181</v>
      </c>
      <c r="B98" s="11"/>
      <c r="C98" s="11"/>
      <c r="D98" s="11"/>
      <c r="E98" s="12"/>
      <c r="F98" s="13" t="s">
        <v>190</v>
      </c>
      <c r="G98" s="14"/>
      <c r="H98" s="15"/>
      <c r="I98" s="16">
        <f>I99</f>
        <v>136455</v>
      </c>
      <c r="J98" s="45"/>
      <c r="K98" s="45"/>
      <c r="L98" s="45"/>
      <c r="M98" s="45"/>
      <c r="N98" s="128"/>
      <c r="O98" s="38"/>
      <c r="P98" s="39"/>
      <c r="Q98" s="19"/>
      <c r="R98" s="17">
        <f>R99</f>
        <v>3198</v>
      </c>
      <c r="S98" s="17">
        <f t="shared" si="2"/>
        <v>133257</v>
      </c>
    </row>
    <row r="99" spans="1:20" s="10" customFormat="1" ht="45" customHeight="1" x14ac:dyDescent="0.2">
      <c r="A99" s="20" t="s">
        <v>264</v>
      </c>
      <c r="B99" s="20" t="s">
        <v>246</v>
      </c>
      <c r="C99" s="20" t="s">
        <v>251</v>
      </c>
      <c r="D99" s="20">
        <v>6050</v>
      </c>
      <c r="E99" s="21" t="s">
        <v>130</v>
      </c>
      <c r="F99" s="22" t="s">
        <v>131</v>
      </c>
      <c r="G99" s="20" t="s">
        <v>29</v>
      </c>
      <c r="H99" s="25" t="s">
        <v>221</v>
      </c>
      <c r="I99" s="40">
        <f>110000+26455</f>
        <v>136455</v>
      </c>
      <c r="J99" s="34"/>
      <c r="K99" s="34"/>
      <c r="L99" s="34"/>
      <c r="M99" s="34"/>
      <c r="N99" s="129"/>
      <c r="O99" s="35"/>
      <c r="P99" s="36"/>
      <c r="Q99" s="44" t="s">
        <v>757</v>
      </c>
      <c r="R99" s="141">
        <v>3198</v>
      </c>
      <c r="S99" s="37">
        <f t="shared" si="2"/>
        <v>133257</v>
      </c>
      <c r="T99" s="10" t="s">
        <v>724</v>
      </c>
    </row>
    <row r="100" spans="1:20" s="10" customFormat="1" ht="25.5" x14ac:dyDescent="0.2">
      <c r="A100" s="11" t="s">
        <v>182</v>
      </c>
      <c r="B100" s="11"/>
      <c r="C100" s="11"/>
      <c r="D100" s="11"/>
      <c r="E100" s="12"/>
      <c r="F100" s="13" t="s">
        <v>191</v>
      </c>
      <c r="G100" s="14"/>
      <c r="H100" s="15"/>
      <c r="I100" s="16">
        <f>SUM(I101:I121)</f>
        <v>9259800</v>
      </c>
      <c r="J100" s="45"/>
      <c r="K100" s="45"/>
      <c r="L100" s="45"/>
      <c r="M100" s="45"/>
      <c r="N100" s="128"/>
      <c r="O100" s="38"/>
      <c r="P100" s="39"/>
      <c r="Q100" s="19"/>
      <c r="R100" s="17">
        <f>SUM(R101:R121)</f>
        <v>155455</v>
      </c>
      <c r="S100" s="17">
        <f t="shared" si="2"/>
        <v>9104345</v>
      </c>
    </row>
    <row r="101" spans="1:20" s="10" customFormat="1" ht="44.25" customHeight="1" x14ac:dyDescent="0.2">
      <c r="A101" s="20" t="s">
        <v>265</v>
      </c>
      <c r="B101" s="20" t="s">
        <v>252</v>
      </c>
      <c r="C101" s="20" t="s">
        <v>529</v>
      </c>
      <c r="D101" s="20">
        <v>6050</v>
      </c>
      <c r="E101" s="21" t="s">
        <v>527</v>
      </c>
      <c r="F101" s="22" t="s">
        <v>530</v>
      </c>
      <c r="G101" s="20" t="s">
        <v>29</v>
      </c>
      <c r="H101" s="25" t="s">
        <v>213</v>
      </c>
      <c r="I101" s="162">
        <f>612500</f>
        <v>612500</v>
      </c>
      <c r="J101" s="34">
        <v>43566</v>
      </c>
      <c r="K101" s="34">
        <v>43587</v>
      </c>
      <c r="L101" s="34"/>
      <c r="M101" s="34"/>
      <c r="N101" s="49"/>
      <c r="O101" s="48"/>
      <c r="P101" s="36"/>
      <c r="Q101" s="44" t="s">
        <v>593</v>
      </c>
      <c r="R101" s="141">
        <v>0</v>
      </c>
      <c r="S101" s="37">
        <f t="shared" si="2"/>
        <v>612500</v>
      </c>
    </row>
    <row r="102" spans="1:20" s="10" customFormat="1" ht="30" customHeight="1" x14ac:dyDescent="0.2">
      <c r="A102" s="20" t="s">
        <v>266</v>
      </c>
      <c r="B102" s="20">
        <v>900</v>
      </c>
      <c r="C102" s="20">
        <v>90095</v>
      </c>
      <c r="D102" s="20">
        <v>6210</v>
      </c>
      <c r="E102" s="21" t="s">
        <v>528</v>
      </c>
      <c r="F102" s="22" t="s">
        <v>531</v>
      </c>
      <c r="G102" s="20" t="s">
        <v>532</v>
      </c>
      <c r="H102" s="25" t="s">
        <v>206</v>
      </c>
      <c r="I102" s="40">
        <v>33200</v>
      </c>
      <c r="J102" s="34" t="s">
        <v>594</v>
      </c>
      <c r="K102" s="34">
        <v>43935</v>
      </c>
      <c r="L102" s="34">
        <v>43973</v>
      </c>
      <c r="M102" s="34"/>
      <c r="N102" s="49" t="s">
        <v>641</v>
      </c>
      <c r="O102" s="35">
        <v>44018</v>
      </c>
      <c r="P102" s="36"/>
      <c r="Q102" s="53" t="s">
        <v>713</v>
      </c>
      <c r="R102" s="141">
        <v>30135</v>
      </c>
      <c r="S102" s="37">
        <f t="shared" si="2"/>
        <v>3065</v>
      </c>
    </row>
    <row r="103" spans="1:20" s="10" customFormat="1" ht="45" customHeight="1" x14ac:dyDescent="0.2">
      <c r="A103" s="20" t="s">
        <v>267</v>
      </c>
      <c r="B103" s="20" t="s">
        <v>252</v>
      </c>
      <c r="C103" s="20">
        <v>60016</v>
      </c>
      <c r="D103" s="20">
        <v>6050</v>
      </c>
      <c r="E103" s="21" t="s">
        <v>133</v>
      </c>
      <c r="F103" s="22" t="s">
        <v>134</v>
      </c>
      <c r="G103" s="20" t="s">
        <v>132</v>
      </c>
      <c r="H103" s="25" t="s">
        <v>206</v>
      </c>
      <c r="I103" s="26">
        <v>40000</v>
      </c>
      <c r="J103" s="34"/>
      <c r="K103" s="34"/>
      <c r="L103" s="34"/>
      <c r="M103" s="34"/>
      <c r="N103" s="49" t="s">
        <v>655</v>
      </c>
      <c r="O103" s="35">
        <v>44012</v>
      </c>
      <c r="P103" s="36"/>
      <c r="Q103" s="31" t="s">
        <v>690</v>
      </c>
      <c r="R103" s="141">
        <v>37375</v>
      </c>
      <c r="S103" s="37">
        <f t="shared" si="2"/>
        <v>2625</v>
      </c>
    </row>
    <row r="104" spans="1:20" s="10" customFormat="1" ht="30.75" customHeight="1" x14ac:dyDescent="0.2">
      <c r="A104" s="20" t="s">
        <v>268</v>
      </c>
      <c r="B104" s="20" t="s">
        <v>252</v>
      </c>
      <c r="C104" s="20" t="s">
        <v>533</v>
      </c>
      <c r="D104" s="20">
        <v>6050</v>
      </c>
      <c r="E104" s="21" t="s">
        <v>534</v>
      </c>
      <c r="F104" s="22" t="s">
        <v>535</v>
      </c>
      <c r="G104" s="20" t="s">
        <v>29</v>
      </c>
      <c r="H104" s="25" t="s">
        <v>228</v>
      </c>
      <c r="I104" s="26">
        <v>339000</v>
      </c>
      <c r="J104" s="34">
        <v>43633</v>
      </c>
      <c r="K104" s="34">
        <v>43656</v>
      </c>
      <c r="L104" s="34">
        <v>43942</v>
      </c>
      <c r="M104" s="34">
        <v>44008</v>
      </c>
      <c r="N104" s="49" t="s">
        <v>682</v>
      </c>
      <c r="O104" s="35">
        <v>44164</v>
      </c>
      <c r="P104" s="36"/>
      <c r="Q104" s="31" t="s">
        <v>683</v>
      </c>
      <c r="R104" s="141">
        <v>0</v>
      </c>
      <c r="S104" s="37">
        <f t="shared" si="2"/>
        <v>339000</v>
      </c>
    </row>
    <row r="105" spans="1:20" s="10" customFormat="1" ht="51" customHeight="1" x14ac:dyDescent="0.2">
      <c r="A105" s="20" t="s">
        <v>269</v>
      </c>
      <c r="B105" s="20">
        <v>600</v>
      </c>
      <c r="C105" s="20">
        <v>60016</v>
      </c>
      <c r="D105" s="20">
        <v>6050</v>
      </c>
      <c r="E105" s="21" t="s">
        <v>135</v>
      </c>
      <c r="F105" s="22" t="s">
        <v>136</v>
      </c>
      <c r="G105" s="20" t="s">
        <v>29</v>
      </c>
      <c r="H105" s="25" t="s">
        <v>204</v>
      </c>
      <c r="I105" s="26">
        <v>686500</v>
      </c>
      <c r="J105" s="34">
        <v>43623</v>
      </c>
      <c r="K105" s="34">
        <v>43637</v>
      </c>
      <c r="L105" s="34">
        <v>43977</v>
      </c>
      <c r="M105" s="34"/>
      <c r="N105" s="49"/>
      <c r="O105" s="34"/>
      <c r="P105" s="36"/>
      <c r="Q105" s="31" t="s">
        <v>762</v>
      </c>
      <c r="R105" s="141">
        <v>42189</v>
      </c>
      <c r="S105" s="37">
        <f t="shared" si="2"/>
        <v>644311</v>
      </c>
    </row>
    <row r="106" spans="1:20" s="10" customFormat="1" ht="48.75" customHeight="1" x14ac:dyDescent="0.2">
      <c r="A106" s="20" t="s">
        <v>270</v>
      </c>
      <c r="B106" s="20" t="s">
        <v>252</v>
      </c>
      <c r="C106" s="20" t="s">
        <v>533</v>
      </c>
      <c r="D106" s="20">
        <v>6050</v>
      </c>
      <c r="E106" s="21" t="s">
        <v>536</v>
      </c>
      <c r="F106" s="22" t="s">
        <v>537</v>
      </c>
      <c r="G106" s="20" t="s">
        <v>29</v>
      </c>
      <c r="H106" s="25" t="s">
        <v>233</v>
      </c>
      <c r="I106" s="26">
        <v>449400</v>
      </c>
      <c r="J106" s="34">
        <v>43578</v>
      </c>
      <c r="K106" s="34">
        <v>43600</v>
      </c>
      <c r="L106" s="34"/>
      <c r="M106" s="34"/>
      <c r="N106" s="49"/>
      <c r="O106" s="35"/>
      <c r="P106" s="36"/>
      <c r="Q106" s="44" t="s">
        <v>510</v>
      </c>
      <c r="R106" s="141">
        <v>0</v>
      </c>
      <c r="S106" s="37">
        <f t="shared" si="2"/>
        <v>449400</v>
      </c>
    </row>
    <row r="107" spans="1:20" s="10" customFormat="1" ht="38.25" x14ac:dyDescent="0.2">
      <c r="A107" s="20" t="s">
        <v>271</v>
      </c>
      <c r="B107" s="20">
        <v>600</v>
      </c>
      <c r="C107" s="20">
        <v>60016</v>
      </c>
      <c r="D107" s="20">
        <v>6050</v>
      </c>
      <c r="E107" s="21" t="s">
        <v>137</v>
      </c>
      <c r="F107" s="22" t="s">
        <v>138</v>
      </c>
      <c r="G107" s="20" t="s">
        <v>29</v>
      </c>
      <c r="H107" s="25" t="s">
        <v>209</v>
      </c>
      <c r="I107" s="26">
        <f>16300+22100</f>
        <v>38400</v>
      </c>
      <c r="J107" s="34">
        <v>43556</v>
      </c>
      <c r="K107" s="34">
        <v>43572</v>
      </c>
      <c r="L107" s="34">
        <v>43864</v>
      </c>
      <c r="M107" s="34">
        <v>43878</v>
      </c>
      <c r="N107" s="49" t="s">
        <v>518</v>
      </c>
      <c r="O107" s="34">
        <v>43999</v>
      </c>
      <c r="P107" s="36"/>
      <c r="Q107" s="44" t="s">
        <v>515</v>
      </c>
      <c r="R107" s="141">
        <v>29766</v>
      </c>
      <c r="S107" s="37">
        <f t="shared" si="2"/>
        <v>8634</v>
      </c>
    </row>
    <row r="108" spans="1:20" s="10" customFormat="1" ht="55.5" customHeight="1" x14ac:dyDescent="0.2">
      <c r="A108" s="20" t="s">
        <v>272</v>
      </c>
      <c r="B108" s="20" t="s">
        <v>252</v>
      </c>
      <c r="C108" s="20" t="s">
        <v>533</v>
      </c>
      <c r="D108" s="20">
        <v>6050</v>
      </c>
      <c r="E108" s="21" t="s">
        <v>538</v>
      </c>
      <c r="F108" s="22" t="s">
        <v>539</v>
      </c>
      <c r="G108" s="20" t="s">
        <v>29</v>
      </c>
      <c r="H108" s="25" t="s">
        <v>210</v>
      </c>
      <c r="I108" s="40">
        <v>279000</v>
      </c>
      <c r="J108" s="34"/>
      <c r="K108" s="34"/>
      <c r="L108" s="34"/>
      <c r="M108" s="34"/>
      <c r="N108" s="49"/>
      <c r="O108" s="34"/>
      <c r="P108" s="36"/>
      <c r="Q108" s="44" t="s">
        <v>596</v>
      </c>
      <c r="R108" s="141">
        <v>0</v>
      </c>
      <c r="S108" s="37">
        <f t="shared" si="2"/>
        <v>279000</v>
      </c>
    </row>
    <row r="109" spans="1:20" s="10" customFormat="1" ht="45.75" customHeight="1" x14ac:dyDescent="0.2">
      <c r="A109" s="20" t="s">
        <v>273</v>
      </c>
      <c r="B109" s="20" t="s">
        <v>252</v>
      </c>
      <c r="C109" s="20">
        <v>60015</v>
      </c>
      <c r="D109" s="20">
        <v>6050</v>
      </c>
      <c r="E109" s="21" t="s">
        <v>345</v>
      </c>
      <c r="F109" s="22" t="s">
        <v>332</v>
      </c>
      <c r="G109" s="20" t="s">
        <v>29</v>
      </c>
      <c r="H109" s="25" t="s">
        <v>230</v>
      </c>
      <c r="I109" s="26">
        <v>183000</v>
      </c>
      <c r="J109" s="34">
        <v>43964</v>
      </c>
      <c r="K109" s="34">
        <v>43990</v>
      </c>
      <c r="L109" s="34"/>
      <c r="M109" s="34"/>
      <c r="N109" s="49" t="s">
        <v>684</v>
      </c>
      <c r="O109" s="34">
        <v>44173</v>
      </c>
      <c r="P109" s="36"/>
      <c r="Q109" s="44" t="s">
        <v>679</v>
      </c>
      <c r="R109" s="141">
        <v>0</v>
      </c>
      <c r="S109" s="37">
        <f t="shared" si="2"/>
        <v>183000</v>
      </c>
    </row>
    <row r="110" spans="1:20" s="10" customFormat="1" ht="33.75" customHeight="1" x14ac:dyDescent="0.2">
      <c r="A110" s="20" t="s">
        <v>274</v>
      </c>
      <c r="B110" s="20" t="s">
        <v>252</v>
      </c>
      <c r="C110" s="20">
        <v>60015</v>
      </c>
      <c r="D110" s="20">
        <v>6050</v>
      </c>
      <c r="E110" s="21" t="s">
        <v>346</v>
      </c>
      <c r="F110" s="22" t="s">
        <v>333</v>
      </c>
      <c r="G110" s="20" t="s">
        <v>29</v>
      </c>
      <c r="H110" s="25" t="s">
        <v>212</v>
      </c>
      <c r="I110" s="26">
        <v>736600</v>
      </c>
      <c r="J110" s="34">
        <v>43978</v>
      </c>
      <c r="K110" s="34">
        <v>43997</v>
      </c>
      <c r="L110" s="34"/>
      <c r="M110" s="34"/>
      <c r="N110" s="49" t="s">
        <v>643</v>
      </c>
      <c r="O110" s="34">
        <v>44151</v>
      </c>
      <c r="P110" s="36"/>
      <c r="Q110" s="44" t="s">
        <v>679</v>
      </c>
      <c r="R110" s="141">
        <v>0</v>
      </c>
      <c r="S110" s="37">
        <f t="shared" si="2"/>
        <v>736600</v>
      </c>
    </row>
    <row r="111" spans="1:20" s="10" customFormat="1" ht="37.5" customHeight="1" x14ac:dyDescent="0.2">
      <c r="A111" s="20" t="s">
        <v>275</v>
      </c>
      <c r="B111" s="20" t="s">
        <v>252</v>
      </c>
      <c r="C111" s="20">
        <v>60015</v>
      </c>
      <c r="D111" s="20">
        <v>6050</v>
      </c>
      <c r="E111" s="21" t="s">
        <v>347</v>
      </c>
      <c r="F111" s="22" t="s">
        <v>334</v>
      </c>
      <c r="G111" s="20" t="s">
        <v>29</v>
      </c>
      <c r="H111" s="25" t="s">
        <v>482</v>
      </c>
      <c r="I111" s="26">
        <v>1000000</v>
      </c>
      <c r="J111" s="34">
        <v>43970</v>
      </c>
      <c r="K111" s="34">
        <v>43997</v>
      </c>
      <c r="L111" s="34"/>
      <c r="M111" s="34"/>
      <c r="N111" s="49" t="s">
        <v>643</v>
      </c>
      <c r="O111" s="34">
        <v>44180</v>
      </c>
      <c r="P111" s="36"/>
      <c r="Q111" s="44" t="s">
        <v>679</v>
      </c>
      <c r="R111" s="141">
        <v>0</v>
      </c>
      <c r="S111" s="37">
        <f t="shared" si="2"/>
        <v>1000000</v>
      </c>
    </row>
    <row r="112" spans="1:20" s="10" customFormat="1" ht="57.75" customHeight="1" x14ac:dyDescent="0.2">
      <c r="A112" s="20" t="s">
        <v>276</v>
      </c>
      <c r="B112" s="20" t="s">
        <v>252</v>
      </c>
      <c r="C112" s="20">
        <v>60015</v>
      </c>
      <c r="D112" s="20">
        <v>6050</v>
      </c>
      <c r="E112" s="21" t="s">
        <v>348</v>
      </c>
      <c r="F112" s="22" t="s">
        <v>335</v>
      </c>
      <c r="G112" s="20" t="s">
        <v>132</v>
      </c>
      <c r="H112" s="25" t="s">
        <v>482</v>
      </c>
      <c r="I112" s="26">
        <v>2000000</v>
      </c>
      <c r="J112" s="34">
        <v>43928</v>
      </c>
      <c r="K112" s="34">
        <v>43965</v>
      </c>
      <c r="L112" s="34"/>
      <c r="M112" s="34"/>
      <c r="N112" s="129"/>
      <c r="O112" s="35"/>
      <c r="P112" s="36"/>
      <c r="Q112" s="31" t="s">
        <v>706</v>
      </c>
      <c r="R112" s="141">
        <v>0</v>
      </c>
      <c r="S112" s="37">
        <f t="shared" si="2"/>
        <v>2000000</v>
      </c>
    </row>
    <row r="113" spans="1:24" s="10" customFormat="1" ht="44.25" customHeight="1" x14ac:dyDescent="0.2">
      <c r="A113" s="20" t="s">
        <v>277</v>
      </c>
      <c r="B113" s="20" t="s">
        <v>252</v>
      </c>
      <c r="C113" s="20">
        <v>60016</v>
      </c>
      <c r="D113" s="20">
        <v>6050</v>
      </c>
      <c r="E113" s="21" t="s">
        <v>349</v>
      </c>
      <c r="F113" s="22" t="s">
        <v>336</v>
      </c>
      <c r="G113" s="20" t="s">
        <v>29</v>
      </c>
      <c r="H113" s="25" t="s">
        <v>214</v>
      </c>
      <c r="I113" s="26">
        <v>295000</v>
      </c>
      <c r="J113" s="34">
        <v>43956</v>
      </c>
      <c r="K113" s="34">
        <v>44018</v>
      </c>
      <c r="L113" s="34"/>
      <c r="M113" s="34"/>
      <c r="N113" s="49" t="s">
        <v>643</v>
      </c>
      <c r="O113" s="34">
        <v>44172</v>
      </c>
      <c r="P113" s="36"/>
      <c r="Q113" s="44" t="s">
        <v>639</v>
      </c>
      <c r="R113" s="141">
        <v>0</v>
      </c>
      <c r="S113" s="37">
        <f t="shared" si="2"/>
        <v>295000</v>
      </c>
    </row>
    <row r="114" spans="1:24" s="10" customFormat="1" ht="46.5" customHeight="1" x14ac:dyDescent="0.2">
      <c r="A114" s="20" t="s">
        <v>278</v>
      </c>
      <c r="B114" s="20" t="s">
        <v>252</v>
      </c>
      <c r="C114" s="20">
        <v>60016</v>
      </c>
      <c r="D114" s="20">
        <v>6050</v>
      </c>
      <c r="E114" s="21" t="s">
        <v>350</v>
      </c>
      <c r="F114" s="22" t="s">
        <v>337</v>
      </c>
      <c r="G114" s="20" t="s">
        <v>29</v>
      </c>
      <c r="H114" s="25" t="s">
        <v>202</v>
      </c>
      <c r="I114" s="26">
        <v>501200</v>
      </c>
      <c r="J114" s="34">
        <v>43936</v>
      </c>
      <c r="K114" s="34">
        <v>43963</v>
      </c>
      <c r="L114" s="34"/>
      <c r="M114" s="34"/>
      <c r="N114" s="49" t="s">
        <v>642</v>
      </c>
      <c r="O114" s="34">
        <v>44146</v>
      </c>
      <c r="P114" s="36"/>
      <c r="Q114" s="44" t="s">
        <v>639</v>
      </c>
      <c r="R114" s="141">
        <v>0</v>
      </c>
      <c r="S114" s="37">
        <f t="shared" si="2"/>
        <v>501200</v>
      </c>
    </row>
    <row r="115" spans="1:24" s="10" customFormat="1" ht="45" customHeight="1" x14ac:dyDescent="0.2">
      <c r="A115" s="20" t="s">
        <v>279</v>
      </c>
      <c r="B115" s="20" t="s">
        <v>252</v>
      </c>
      <c r="C115" s="20">
        <v>60016</v>
      </c>
      <c r="D115" s="20">
        <v>6050</v>
      </c>
      <c r="E115" s="21" t="s">
        <v>351</v>
      </c>
      <c r="F115" s="22" t="s">
        <v>338</v>
      </c>
      <c r="G115" s="20" t="s">
        <v>29</v>
      </c>
      <c r="H115" s="25" t="s">
        <v>206</v>
      </c>
      <c r="I115" s="26">
        <v>130000</v>
      </c>
      <c r="J115" s="34">
        <v>43955</v>
      </c>
      <c r="K115" s="34">
        <v>44013</v>
      </c>
      <c r="L115" s="34"/>
      <c r="M115" s="34"/>
      <c r="N115" s="49" t="s">
        <v>685</v>
      </c>
      <c r="O115" s="34">
        <v>44055</v>
      </c>
      <c r="P115" s="36"/>
      <c r="Q115" s="44" t="s">
        <v>758</v>
      </c>
      <c r="R115" s="141">
        <v>0</v>
      </c>
      <c r="S115" s="37">
        <f t="shared" si="2"/>
        <v>130000</v>
      </c>
    </row>
    <row r="116" spans="1:24" s="10" customFormat="1" ht="38.25" x14ac:dyDescent="0.2">
      <c r="A116" s="20" t="s">
        <v>280</v>
      </c>
      <c r="B116" s="20" t="s">
        <v>252</v>
      </c>
      <c r="C116" s="20">
        <v>60016</v>
      </c>
      <c r="D116" s="20">
        <v>6050</v>
      </c>
      <c r="E116" s="21" t="s">
        <v>352</v>
      </c>
      <c r="F116" s="22" t="s">
        <v>339</v>
      </c>
      <c r="G116" s="20" t="s">
        <v>29</v>
      </c>
      <c r="H116" s="25" t="s">
        <v>225</v>
      </c>
      <c r="I116" s="26">
        <v>153000</v>
      </c>
      <c r="J116" s="34">
        <v>43929</v>
      </c>
      <c r="K116" s="34">
        <v>43941</v>
      </c>
      <c r="L116" s="34"/>
      <c r="M116" s="34"/>
      <c r="N116" s="49" t="s">
        <v>621</v>
      </c>
      <c r="O116" s="34">
        <v>44124</v>
      </c>
      <c r="P116" s="36"/>
      <c r="Q116" s="44" t="s">
        <v>622</v>
      </c>
      <c r="R116" s="141">
        <v>4920</v>
      </c>
      <c r="S116" s="37">
        <f t="shared" si="2"/>
        <v>148080</v>
      </c>
    </row>
    <row r="117" spans="1:24" s="10" customFormat="1" ht="38.25" x14ac:dyDescent="0.2">
      <c r="A117" s="20" t="s">
        <v>281</v>
      </c>
      <c r="B117" s="20" t="s">
        <v>252</v>
      </c>
      <c r="C117" s="20">
        <v>60016</v>
      </c>
      <c r="D117" s="20">
        <v>6050</v>
      </c>
      <c r="E117" s="21" t="s">
        <v>353</v>
      </c>
      <c r="F117" s="22" t="s">
        <v>340</v>
      </c>
      <c r="G117" s="20" t="s">
        <v>29</v>
      </c>
      <c r="H117" s="25" t="s">
        <v>485</v>
      </c>
      <c r="I117" s="26">
        <v>55000</v>
      </c>
      <c r="J117" s="34">
        <v>43895</v>
      </c>
      <c r="K117" s="34">
        <v>43923</v>
      </c>
      <c r="L117" s="34"/>
      <c r="M117" s="34"/>
      <c r="N117" s="129" t="s">
        <v>623</v>
      </c>
      <c r="O117" s="34">
        <v>44045</v>
      </c>
      <c r="P117" s="36"/>
      <c r="Q117" s="44" t="s">
        <v>759</v>
      </c>
      <c r="R117" s="141">
        <v>0</v>
      </c>
      <c r="S117" s="37">
        <f t="shared" si="2"/>
        <v>55000</v>
      </c>
    </row>
    <row r="118" spans="1:24" s="10" customFormat="1" ht="25.5" x14ac:dyDescent="0.2">
      <c r="A118" s="20" t="s">
        <v>282</v>
      </c>
      <c r="B118" s="20" t="s">
        <v>252</v>
      </c>
      <c r="C118" s="20">
        <v>60016</v>
      </c>
      <c r="D118" s="20">
        <v>6050</v>
      </c>
      <c r="E118" s="21" t="s">
        <v>354</v>
      </c>
      <c r="F118" s="22" t="s">
        <v>341</v>
      </c>
      <c r="G118" s="20" t="s">
        <v>29</v>
      </c>
      <c r="H118" s="25" t="s">
        <v>233</v>
      </c>
      <c r="I118" s="26">
        <v>420000</v>
      </c>
      <c r="J118" s="34"/>
      <c r="K118" s="34"/>
      <c r="L118" s="34"/>
      <c r="M118" s="34"/>
      <c r="N118" s="129"/>
      <c r="O118" s="35"/>
      <c r="P118" s="36"/>
      <c r="Q118" s="44" t="s">
        <v>510</v>
      </c>
      <c r="R118" s="141">
        <v>0</v>
      </c>
      <c r="S118" s="37">
        <f>I118-R118</f>
        <v>420000</v>
      </c>
    </row>
    <row r="119" spans="1:24" s="10" customFormat="1" ht="38.25" x14ac:dyDescent="0.2">
      <c r="A119" s="20" t="s">
        <v>283</v>
      </c>
      <c r="B119" s="20" t="s">
        <v>252</v>
      </c>
      <c r="C119" s="20">
        <v>60016</v>
      </c>
      <c r="D119" s="20">
        <v>6050</v>
      </c>
      <c r="E119" s="21" t="s">
        <v>355</v>
      </c>
      <c r="F119" s="22" t="s">
        <v>342</v>
      </c>
      <c r="G119" s="20" t="s">
        <v>29</v>
      </c>
      <c r="H119" s="25" t="s">
        <v>209</v>
      </c>
      <c r="I119" s="26">
        <v>77000</v>
      </c>
      <c r="J119" s="34">
        <v>43955</v>
      </c>
      <c r="K119" s="34">
        <v>44013</v>
      </c>
      <c r="L119" s="34"/>
      <c r="M119" s="34"/>
      <c r="N119" s="49" t="s">
        <v>685</v>
      </c>
      <c r="O119" s="34">
        <v>44055</v>
      </c>
      <c r="P119" s="36"/>
      <c r="Q119" s="44" t="s">
        <v>758</v>
      </c>
      <c r="R119" s="141">
        <v>0</v>
      </c>
      <c r="S119" s="37">
        <f>I119-R119</f>
        <v>77000</v>
      </c>
    </row>
    <row r="120" spans="1:24" s="10" customFormat="1" ht="43.5" customHeight="1" x14ac:dyDescent="0.2">
      <c r="A120" s="20" t="s">
        <v>284</v>
      </c>
      <c r="B120" s="20" t="s">
        <v>252</v>
      </c>
      <c r="C120" s="20">
        <v>60016</v>
      </c>
      <c r="D120" s="20">
        <v>6050</v>
      </c>
      <c r="E120" s="21" t="s">
        <v>356</v>
      </c>
      <c r="F120" s="22" t="s">
        <v>343</v>
      </c>
      <c r="G120" s="20" t="s">
        <v>29</v>
      </c>
      <c r="H120" s="25" t="s">
        <v>219</v>
      </c>
      <c r="I120" s="26">
        <v>730000</v>
      </c>
      <c r="J120" s="34">
        <v>43928</v>
      </c>
      <c r="K120" s="34">
        <v>43962</v>
      </c>
      <c r="L120" s="34"/>
      <c r="M120" s="34"/>
      <c r="N120" s="49" t="s">
        <v>643</v>
      </c>
      <c r="O120" s="34">
        <v>44146</v>
      </c>
      <c r="P120" s="36"/>
      <c r="Q120" s="44" t="s">
        <v>644</v>
      </c>
      <c r="R120" s="141">
        <v>6150</v>
      </c>
      <c r="S120" s="37">
        <f>I120-R120</f>
        <v>723850</v>
      </c>
    </row>
    <row r="121" spans="1:24" s="10" customFormat="1" ht="51" x14ac:dyDescent="0.2">
      <c r="A121" s="20" t="s">
        <v>285</v>
      </c>
      <c r="B121" s="20" t="s">
        <v>252</v>
      </c>
      <c r="C121" s="20">
        <v>60016</v>
      </c>
      <c r="D121" s="20">
        <v>6050</v>
      </c>
      <c r="E121" s="21" t="s">
        <v>357</v>
      </c>
      <c r="F121" s="22" t="s">
        <v>344</v>
      </c>
      <c r="G121" s="20" t="s">
        <v>29</v>
      </c>
      <c r="H121" s="25" t="s">
        <v>227</v>
      </c>
      <c r="I121" s="26">
        <v>501000</v>
      </c>
      <c r="J121" s="34">
        <v>43902</v>
      </c>
      <c r="K121" s="34">
        <v>43922</v>
      </c>
      <c r="L121" s="34"/>
      <c r="M121" s="34"/>
      <c r="N121" s="49" t="s">
        <v>643</v>
      </c>
      <c r="O121" s="34">
        <v>44075</v>
      </c>
      <c r="P121" s="36"/>
      <c r="Q121" s="44" t="s">
        <v>622</v>
      </c>
      <c r="R121" s="141">
        <v>4920</v>
      </c>
      <c r="S121" s="37">
        <f>I121-R121</f>
        <v>496080</v>
      </c>
    </row>
    <row r="122" spans="1:24" s="10" customFormat="1" ht="12.75" x14ac:dyDescent="0.2">
      <c r="A122" s="194"/>
      <c r="B122" s="195"/>
      <c r="C122" s="195"/>
      <c r="D122" s="195"/>
      <c r="E122" s="196"/>
      <c r="F122" s="54" t="s">
        <v>154</v>
      </c>
      <c r="G122" s="55"/>
      <c r="H122" s="56"/>
      <c r="I122" s="57">
        <f>I6+I8+I11+I20+I50+I98+I100</f>
        <v>34730350</v>
      </c>
      <c r="J122" s="58"/>
      <c r="K122" s="58"/>
      <c r="L122" s="58"/>
      <c r="M122" s="58"/>
      <c r="N122" s="130"/>
      <c r="O122" s="58"/>
      <c r="P122" s="59"/>
      <c r="Q122" s="60"/>
      <c r="R122" s="58">
        <f>R6+R11+R20+R50+R98+R100</f>
        <v>4199536</v>
      </c>
      <c r="S122" s="58"/>
      <c r="V122" s="61"/>
      <c r="W122" s="61"/>
      <c r="X122" s="61"/>
    </row>
    <row r="123" spans="1:24" s="51" customFormat="1" ht="17.25" customHeight="1" x14ac:dyDescent="0.2">
      <c r="A123" s="62"/>
      <c r="B123" s="62"/>
      <c r="C123" s="62"/>
      <c r="D123" s="62"/>
      <c r="E123" s="63"/>
      <c r="F123" s="64"/>
      <c r="G123" s="62"/>
      <c r="H123" s="65"/>
      <c r="I123" s="66"/>
      <c r="J123" s="67"/>
      <c r="K123" s="67"/>
      <c r="L123" s="67"/>
      <c r="M123" s="67"/>
      <c r="N123" s="131"/>
      <c r="O123" s="67"/>
      <c r="P123" s="68"/>
      <c r="Q123" s="69"/>
      <c r="R123" s="144"/>
      <c r="S123" s="67"/>
    </row>
    <row r="124" spans="1:24" s="10" customFormat="1" ht="18.75" customHeight="1" x14ac:dyDescent="0.2">
      <c r="A124" s="194"/>
      <c r="B124" s="195"/>
      <c r="C124" s="195"/>
      <c r="D124" s="195"/>
      <c r="E124" s="196"/>
      <c r="F124" s="143" t="s">
        <v>155</v>
      </c>
      <c r="G124" s="197"/>
      <c r="H124" s="198"/>
      <c r="I124" s="198"/>
      <c r="J124" s="198"/>
      <c r="K124" s="198"/>
      <c r="L124" s="198"/>
      <c r="M124" s="198"/>
      <c r="N124" s="198"/>
      <c r="O124" s="198"/>
      <c r="P124" s="198"/>
      <c r="Q124" s="198"/>
      <c r="R124" s="199"/>
      <c r="S124" s="9"/>
    </row>
    <row r="125" spans="1:24" s="75" customFormat="1" ht="25.5" x14ac:dyDescent="0.2">
      <c r="A125" s="11" t="s">
        <v>183</v>
      </c>
      <c r="B125" s="70"/>
      <c r="C125" s="70"/>
      <c r="D125" s="70"/>
      <c r="E125" s="71"/>
      <c r="F125" s="13" t="s">
        <v>192</v>
      </c>
      <c r="G125" s="14"/>
      <c r="H125" s="72"/>
      <c r="I125" s="16">
        <f>SUM(I126:I128)</f>
        <v>287200</v>
      </c>
      <c r="J125" s="73"/>
      <c r="K125" s="73"/>
      <c r="L125" s="73"/>
      <c r="M125" s="73"/>
      <c r="N125" s="127"/>
      <c r="O125" s="73"/>
      <c r="P125" s="18"/>
      <c r="Q125" s="74"/>
      <c r="R125" s="73">
        <f>SUM(R126:R128)</f>
        <v>90613</v>
      </c>
      <c r="S125" s="73">
        <f>I125-R125</f>
        <v>196587</v>
      </c>
    </row>
    <row r="126" spans="1:24" s="75" customFormat="1" ht="63.75" x14ac:dyDescent="0.2">
      <c r="A126" s="76" t="s">
        <v>286</v>
      </c>
      <c r="B126" s="77" t="s">
        <v>246</v>
      </c>
      <c r="C126" s="77" t="s">
        <v>253</v>
      </c>
      <c r="D126" s="78" t="s">
        <v>486</v>
      </c>
      <c r="E126" s="79" t="s">
        <v>421</v>
      </c>
      <c r="F126" s="80" t="s">
        <v>424</v>
      </c>
      <c r="G126" s="76" t="s">
        <v>258</v>
      </c>
      <c r="H126" s="81" t="s">
        <v>231</v>
      </c>
      <c r="I126" s="82">
        <v>53400</v>
      </c>
      <c r="J126" s="83"/>
      <c r="K126" s="83"/>
      <c r="L126" s="84" t="s">
        <v>597</v>
      </c>
      <c r="M126" s="84" t="s">
        <v>624</v>
      </c>
      <c r="N126" s="132" t="s">
        <v>625</v>
      </c>
      <c r="O126" s="88">
        <v>44165</v>
      </c>
      <c r="P126" s="85"/>
      <c r="Q126" s="86" t="s">
        <v>626</v>
      </c>
      <c r="R126" s="159">
        <v>35683</v>
      </c>
      <c r="S126" s="87">
        <f>I126-R126</f>
        <v>17717</v>
      </c>
    </row>
    <row r="127" spans="1:24" s="75" customFormat="1" ht="63.75" x14ac:dyDescent="0.2">
      <c r="A127" s="76" t="s">
        <v>287</v>
      </c>
      <c r="B127" s="77" t="s">
        <v>246</v>
      </c>
      <c r="C127" s="77" t="s">
        <v>253</v>
      </c>
      <c r="D127" s="78" t="s">
        <v>486</v>
      </c>
      <c r="E127" s="79" t="s">
        <v>422</v>
      </c>
      <c r="F127" s="80" t="s">
        <v>425</v>
      </c>
      <c r="G127" s="76" t="s">
        <v>258</v>
      </c>
      <c r="H127" s="81" t="s">
        <v>224</v>
      </c>
      <c r="I127" s="82">
        <v>42000</v>
      </c>
      <c r="J127" s="83"/>
      <c r="K127" s="83"/>
      <c r="L127" s="84" t="s">
        <v>597</v>
      </c>
      <c r="M127" s="84" t="s">
        <v>624</v>
      </c>
      <c r="N127" s="132" t="s">
        <v>625</v>
      </c>
      <c r="O127" s="88">
        <v>44165</v>
      </c>
      <c r="P127" s="85"/>
      <c r="Q127" s="86" t="s">
        <v>654</v>
      </c>
      <c r="R127" s="159">
        <v>29134</v>
      </c>
      <c r="S127" s="87">
        <f t="shared" ref="S127:S163" si="3">I127-R127</f>
        <v>12866</v>
      </c>
    </row>
    <row r="128" spans="1:24" s="75" customFormat="1" ht="80.25" customHeight="1" x14ac:dyDescent="0.2">
      <c r="A128" s="76" t="s">
        <v>288</v>
      </c>
      <c r="B128" s="77" t="s">
        <v>246</v>
      </c>
      <c r="C128" s="77" t="s">
        <v>253</v>
      </c>
      <c r="D128" s="78" t="s">
        <v>652</v>
      </c>
      <c r="E128" s="79" t="s">
        <v>423</v>
      </c>
      <c r="F128" s="80" t="s">
        <v>426</v>
      </c>
      <c r="G128" s="76" t="s">
        <v>258</v>
      </c>
      <c r="H128" s="81" t="s">
        <v>482</v>
      </c>
      <c r="I128" s="82">
        <f>320300-128500</f>
        <v>191800</v>
      </c>
      <c r="J128" s="83"/>
      <c r="K128" s="83"/>
      <c r="L128" s="84" t="s">
        <v>598</v>
      </c>
      <c r="M128" s="88">
        <v>43881</v>
      </c>
      <c r="N128" s="133" t="s">
        <v>599</v>
      </c>
      <c r="O128" s="88">
        <v>43895</v>
      </c>
      <c r="P128" s="85"/>
      <c r="Q128" s="86" t="s">
        <v>712</v>
      </c>
      <c r="R128" s="159">
        <v>25796</v>
      </c>
      <c r="S128" s="87">
        <f t="shared" si="3"/>
        <v>166004</v>
      </c>
    </row>
    <row r="129" spans="1:20" s="75" customFormat="1" ht="25.5" x14ac:dyDescent="0.2">
      <c r="A129" s="11" t="s">
        <v>184</v>
      </c>
      <c r="B129" s="70"/>
      <c r="C129" s="70"/>
      <c r="D129" s="70"/>
      <c r="E129" s="71"/>
      <c r="F129" s="13" t="s">
        <v>187</v>
      </c>
      <c r="G129" s="14"/>
      <c r="H129" s="72"/>
      <c r="I129" s="16">
        <f>I130</f>
        <v>4800</v>
      </c>
      <c r="J129" s="89"/>
      <c r="K129" s="89"/>
      <c r="L129" s="89"/>
      <c r="M129" s="89"/>
      <c r="N129" s="128"/>
      <c r="O129" s="89"/>
      <c r="P129" s="39"/>
      <c r="Q129" s="19"/>
      <c r="R129" s="73">
        <f>SUM(R130:R130)</f>
        <v>0</v>
      </c>
      <c r="S129" s="73">
        <f t="shared" si="3"/>
        <v>4800</v>
      </c>
    </row>
    <row r="130" spans="1:20" s="75" customFormat="1" ht="33.75" customHeight="1" x14ac:dyDescent="0.2">
      <c r="A130" s="76" t="s">
        <v>289</v>
      </c>
      <c r="B130" s="77">
        <v>801</v>
      </c>
      <c r="C130" s="77" t="s">
        <v>254</v>
      </c>
      <c r="D130" s="80" t="s">
        <v>428</v>
      </c>
      <c r="E130" s="79" t="s">
        <v>427</v>
      </c>
      <c r="F130" s="78" t="s">
        <v>429</v>
      </c>
      <c r="G130" s="76" t="s">
        <v>507</v>
      </c>
      <c r="H130" s="81" t="s">
        <v>219</v>
      </c>
      <c r="I130" s="90">
        <v>4800</v>
      </c>
      <c r="J130" s="83"/>
      <c r="K130" s="83"/>
      <c r="L130" s="88"/>
      <c r="M130" s="88"/>
      <c r="N130" s="134"/>
      <c r="O130" s="88"/>
      <c r="P130" s="85"/>
      <c r="Q130" s="86" t="s">
        <v>600</v>
      </c>
      <c r="R130" s="159">
        <v>0</v>
      </c>
      <c r="S130" s="87">
        <f t="shared" si="3"/>
        <v>4800</v>
      </c>
    </row>
    <row r="131" spans="1:20" s="75" customFormat="1" ht="25.5" x14ac:dyDescent="0.2">
      <c r="A131" s="11" t="s">
        <v>185</v>
      </c>
      <c r="B131" s="70"/>
      <c r="C131" s="70"/>
      <c r="D131" s="70"/>
      <c r="E131" s="71"/>
      <c r="F131" s="13" t="s">
        <v>487</v>
      </c>
      <c r="G131" s="14"/>
      <c r="H131" s="72"/>
      <c r="I131" s="16">
        <f>SUM(I132:I133)</f>
        <v>49558</v>
      </c>
      <c r="J131" s="89"/>
      <c r="K131" s="89"/>
      <c r="L131" s="89"/>
      <c r="M131" s="89"/>
      <c r="N131" s="128"/>
      <c r="O131" s="89"/>
      <c r="P131" s="39"/>
      <c r="Q131" s="19"/>
      <c r="R131" s="145">
        <f>SUM(R132:R133)</f>
        <v>0</v>
      </c>
      <c r="S131" s="73">
        <f t="shared" si="3"/>
        <v>49558</v>
      </c>
    </row>
    <row r="132" spans="1:20" s="75" customFormat="1" ht="43.5" customHeight="1" x14ac:dyDescent="0.2">
      <c r="A132" s="76" t="s">
        <v>322</v>
      </c>
      <c r="B132" s="77">
        <v>700</v>
      </c>
      <c r="C132" s="77">
        <v>70001</v>
      </c>
      <c r="D132" s="77">
        <v>2650</v>
      </c>
      <c r="E132" s="91" t="s">
        <v>471</v>
      </c>
      <c r="F132" s="80" t="s">
        <v>473</v>
      </c>
      <c r="G132" s="76" t="s">
        <v>601</v>
      </c>
      <c r="H132" s="81" t="s">
        <v>209</v>
      </c>
      <c r="I132" s="82">
        <v>7500</v>
      </c>
      <c r="J132" s="83"/>
      <c r="K132" s="83"/>
      <c r="L132" s="88">
        <v>43895</v>
      </c>
      <c r="M132" s="88">
        <v>43917</v>
      </c>
      <c r="N132" s="132" t="s">
        <v>645</v>
      </c>
      <c r="O132" s="88">
        <v>43980</v>
      </c>
      <c r="P132" s="92"/>
      <c r="Q132" s="93" t="s">
        <v>646</v>
      </c>
      <c r="R132" s="160">
        <v>0</v>
      </c>
      <c r="S132" s="87">
        <f t="shared" si="3"/>
        <v>7500</v>
      </c>
      <c r="T132" s="161" t="s">
        <v>723</v>
      </c>
    </row>
    <row r="133" spans="1:20" s="75" customFormat="1" ht="54" customHeight="1" x14ac:dyDescent="0.2">
      <c r="A133" s="76" t="s">
        <v>520</v>
      </c>
      <c r="B133" s="77">
        <v>700</v>
      </c>
      <c r="C133" s="77">
        <v>70001</v>
      </c>
      <c r="D133" s="77">
        <v>2650</v>
      </c>
      <c r="E133" s="91" t="s">
        <v>472</v>
      </c>
      <c r="F133" s="80" t="s">
        <v>474</v>
      </c>
      <c r="G133" s="76" t="s">
        <v>601</v>
      </c>
      <c r="H133" s="81" t="s">
        <v>209</v>
      </c>
      <c r="I133" s="82">
        <v>42058</v>
      </c>
      <c r="J133" s="83"/>
      <c r="K133" s="88" t="s">
        <v>602</v>
      </c>
      <c r="L133" s="88"/>
      <c r="M133" s="88"/>
      <c r="N133" s="132" t="s">
        <v>603</v>
      </c>
      <c r="O133" s="149" t="s">
        <v>604</v>
      </c>
      <c r="P133" s="85"/>
      <c r="Q133" s="93" t="s">
        <v>714</v>
      </c>
      <c r="R133" s="159">
        <v>0</v>
      </c>
      <c r="S133" s="87">
        <f t="shared" si="3"/>
        <v>42058</v>
      </c>
    </row>
    <row r="134" spans="1:20" s="75" customFormat="1" ht="25.5" x14ac:dyDescent="0.2">
      <c r="A134" s="11" t="s">
        <v>193</v>
      </c>
      <c r="B134" s="70"/>
      <c r="C134" s="70"/>
      <c r="D134" s="70"/>
      <c r="E134" s="71"/>
      <c r="F134" s="13" t="s">
        <v>188</v>
      </c>
      <c r="G134" s="14"/>
      <c r="H134" s="72"/>
      <c r="I134" s="16">
        <f>SUM(I135:I136)</f>
        <v>17000</v>
      </c>
      <c r="J134" s="89"/>
      <c r="K134" s="89"/>
      <c r="L134" s="89"/>
      <c r="M134" s="89"/>
      <c r="N134" s="128"/>
      <c r="O134" s="89"/>
      <c r="P134" s="39"/>
      <c r="Q134" s="19"/>
      <c r="R134" s="73">
        <f>SUM(R135:R136)</f>
        <v>798</v>
      </c>
      <c r="S134" s="73">
        <f t="shared" si="3"/>
        <v>16202</v>
      </c>
    </row>
    <row r="135" spans="1:20" s="75" customFormat="1" ht="54.75" customHeight="1" x14ac:dyDescent="0.2">
      <c r="A135" s="76" t="s">
        <v>323</v>
      </c>
      <c r="B135" s="77">
        <v>900</v>
      </c>
      <c r="C135" s="77">
        <v>90026</v>
      </c>
      <c r="D135" s="77">
        <v>4210</v>
      </c>
      <c r="E135" s="91" t="s">
        <v>475</v>
      </c>
      <c r="F135" s="80" t="s">
        <v>477</v>
      </c>
      <c r="G135" s="76" t="s">
        <v>132</v>
      </c>
      <c r="H135" s="81" t="s">
        <v>206</v>
      </c>
      <c r="I135" s="82">
        <v>9000</v>
      </c>
      <c r="J135" s="83"/>
      <c r="K135" s="83"/>
      <c r="L135" s="88"/>
      <c r="M135" s="88"/>
      <c r="N135" s="132" t="s">
        <v>524</v>
      </c>
      <c r="O135" s="88">
        <v>44012</v>
      </c>
      <c r="P135" s="85"/>
      <c r="Q135" s="94" t="s">
        <v>707</v>
      </c>
      <c r="R135" s="159">
        <v>798</v>
      </c>
      <c r="S135" s="87">
        <f t="shared" si="3"/>
        <v>8202</v>
      </c>
    </row>
    <row r="136" spans="1:20" s="75" customFormat="1" ht="66" customHeight="1" x14ac:dyDescent="0.2">
      <c r="A136" s="76" t="s">
        <v>324</v>
      </c>
      <c r="B136" s="77">
        <v>900</v>
      </c>
      <c r="C136" s="77">
        <v>90004</v>
      </c>
      <c r="D136" s="77">
        <v>4300</v>
      </c>
      <c r="E136" s="91" t="s">
        <v>476</v>
      </c>
      <c r="F136" s="80" t="s">
        <v>478</v>
      </c>
      <c r="G136" s="76" t="s">
        <v>132</v>
      </c>
      <c r="H136" s="81" t="s">
        <v>224</v>
      </c>
      <c r="I136" s="82">
        <v>8000</v>
      </c>
      <c r="J136" s="83"/>
      <c r="K136" s="83"/>
      <c r="L136" s="88"/>
      <c r="M136" s="88"/>
      <c r="N136" s="132"/>
      <c r="O136" s="88"/>
      <c r="P136" s="85"/>
      <c r="Q136" s="94" t="s">
        <v>708</v>
      </c>
      <c r="R136" s="159">
        <v>0</v>
      </c>
      <c r="S136" s="87">
        <f t="shared" si="3"/>
        <v>8000</v>
      </c>
    </row>
    <row r="137" spans="1:20" s="75" customFormat="1" ht="25.5" x14ac:dyDescent="0.2">
      <c r="A137" s="11" t="s">
        <v>195</v>
      </c>
      <c r="B137" s="70"/>
      <c r="C137" s="70"/>
      <c r="D137" s="70"/>
      <c r="E137" s="71"/>
      <c r="F137" s="13" t="s">
        <v>189</v>
      </c>
      <c r="G137" s="14"/>
      <c r="H137" s="72"/>
      <c r="I137" s="16">
        <f>SUM(I138:I145)</f>
        <v>56820</v>
      </c>
      <c r="J137" s="89"/>
      <c r="K137" s="89"/>
      <c r="L137" s="89"/>
      <c r="M137" s="89"/>
      <c r="N137" s="128"/>
      <c r="O137" s="89"/>
      <c r="P137" s="39"/>
      <c r="Q137" s="19"/>
      <c r="R137" s="73">
        <f>SUM(R138:R145)</f>
        <v>30636</v>
      </c>
      <c r="S137" s="73">
        <f t="shared" si="3"/>
        <v>26184</v>
      </c>
    </row>
    <row r="138" spans="1:20" s="75" customFormat="1" ht="67.5" customHeight="1" x14ac:dyDescent="0.2">
      <c r="A138" s="76" t="s">
        <v>325</v>
      </c>
      <c r="B138" s="77" t="s">
        <v>249</v>
      </c>
      <c r="C138" s="77" t="s">
        <v>250</v>
      </c>
      <c r="D138" s="77">
        <v>4300</v>
      </c>
      <c r="E138" s="95" t="s">
        <v>430</v>
      </c>
      <c r="F138" s="80" t="s">
        <v>438</v>
      </c>
      <c r="G138" s="76" t="s">
        <v>259</v>
      </c>
      <c r="H138" s="81" t="s">
        <v>206</v>
      </c>
      <c r="I138" s="82">
        <v>5900</v>
      </c>
      <c r="J138" s="83"/>
      <c r="K138" s="83"/>
      <c r="L138" s="88">
        <v>43859</v>
      </c>
      <c r="M138" s="88">
        <v>43881</v>
      </c>
      <c r="N138" s="132" t="s">
        <v>521</v>
      </c>
      <c r="O138" s="88">
        <v>44195</v>
      </c>
      <c r="P138" s="85"/>
      <c r="Q138" s="96" t="s">
        <v>716</v>
      </c>
      <c r="R138" s="159">
        <v>0</v>
      </c>
      <c r="S138" s="87">
        <f t="shared" si="3"/>
        <v>5900</v>
      </c>
    </row>
    <row r="139" spans="1:20" s="75" customFormat="1" ht="71.25" customHeight="1" x14ac:dyDescent="0.2">
      <c r="A139" s="76" t="s">
        <v>326</v>
      </c>
      <c r="B139" s="77" t="s">
        <v>249</v>
      </c>
      <c r="C139" s="77" t="s">
        <v>250</v>
      </c>
      <c r="D139" s="77">
        <v>4300</v>
      </c>
      <c r="E139" s="95" t="s">
        <v>431</v>
      </c>
      <c r="F139" s="80" t="s">
        <v>439</v>
      </c>
      <c r="G139" s="76" t="s">
        <v>259</v>
      </c>
      <c r="H139" s="81" t="s">
        <v>235</v>
      </c>
      <c r="I139" s="82">
        <v>5900</v>
      </c>
      <c r="J139" s="83"/>
      <c r="K139" s="83"/>
      <c r="L139" s="88">
        <v>43859</v>
      </c>
      <c r="M139" s="88">
        <v>43881</v>
      </c>
      <c r="N139" s="132" t="s">
        <v>521</v>
      </c>
      <c r="O139" s="88">
        <v>44195</v>
      </c>
      <c r="P139" s="85"/>
      <c r="Q139" s="96" t="s">
        <v>656</v>
      </c>
      <c r="R139" s="159">
        <v>5800</v>
      </c>
      <c r="S139" s="87">
        <f t="shared" si="3"/>
        <v>100</v>
      </c>
    </row>
    <row r="140" spans="1:20" s="75" customFormat="1" ht="76.5" customHeight="1" x14ac:dyDescent="0.2">
      <c r="A140" s="76" t="s">
        <v>327</v>
      </c>
      <c r="B140" s="77" t="s">
        <v>249</v>
      </c>
      <c r="C140" s="77" t="s">
        <v>250</v>
      </c>
      <c r="D140" s="77">
        <v>4300</v>
      </c>
      <c r="E140" s="95" t="s">
        <v>432</v>
      </c>
      <c r="F140" s="80" t="s">
        <v>440</v>
      </c>
      <c r="G140" s="76" t="s">
        <v>259</v>
      </c>
      <c r="H140" s="81" t="s">
        <v>481</v>
      </c>
      <c r="I140" s="82">
        <v>5900</v>
      </c>
      <c r="J140" s="83"/>
      <c r="K140" s="83"/>
      <c r="L140" s="88">
        <v>43859</v>
      </c>
      <c r="M140" s="88">
        <v>43881</v>
      </c>
      <c r="N140" s="132" t="s">
        <v>521</v>
      </c>
      <c r="O140" s="88">
        <v>44195</v>
      </c>
      <c r="P140" s="85"/>
      <c r="Q140" s="96" t="s">
        <v>689</v>
      </c>
      <c r="R140" s="159">
        <v>5800</v>
      </c>
      <c r="S140" s="87">
        <f t="shared" si="3"/>
        <v>100</v>
      </c>
    </row>
    <row r="141" spans="1:20" s="75" customFormat="1" ht="77.25" customHeight="1" x14ac:dyDescent="0.2">
      <c r="A141" s="76" t="s">
        <v>328</v>
      </c>
      <c r="B141" s="77" t="s">
        <v>249</v>
      </c>
      <c r="C141" s="77" t="s">
        <v>250</v>
      </c>
      <c r="D141" s="77">
        <v>4300</v>
      </c>
      <c r="E141" s="95" t="s">
        <v>433</v>
      </c>
      <c r="F141" s="80" t="s">
        <v>441</v>
      </c>
      <c r="G141" s="76" t="s">
        <v>259</v>
      </c>
      <c r="H141" s="81" t="s">
        <v>228</v>
      </c>
      <c r="I141" s="82">
        <v>5900</v>
      </c>
      <c r="J141" s="83"/>
      <c r="K141" s="83"/>
      <c r="L141" s="88">
        <v>43859</v>
      </c>
      <c r="M141" s="88">
        <v>43881</v>
      </c>
      <c r="N141" s="132" t="s">
        <v>521</v>
      </c>
      <c r="O141" s="88">
        <v>44195</v>
      </c>
      <c r="P141" s="85"/>
      <c r="Q141" s="96" t="s">
        <v>656</v>
      </c>
      <c r="R141" s="159">
        <v>5800</v>
      </c>
      <c r="S141" s="87">
        <f t="shared" si="3"/>
        <v>100</v>
      </c>
    </row>
    <row r="142" spans="1:20" s="75" customFormat="1" ht="75.75" customHeight="1" x14ac:dyDescent="0.2">
      <c r="A142" s="76" t="s">
        <v>329</v>
      </c>
      <c r="B142" s="77" t="s">
        <v>249</v>
      </c>
      <c r="C142" s="77" t="s">
        <v>250</v>
      </c>
      <c r="D142" s="77">
        <v>4300</v>
      </c>
      <c r="E142" s="95" t="s">
        <v>434</v>
      </c>
      <c r="F142" s="80" t="s">
        <v>442</v>
      </c>
      <c r="G142" s="76" t="s">
        <v>259</v>
      </c>
      <c r="H142" s="81" t="s">
        <v>210</v>
      </c>
      <c r="I142" s="82">
        <v>5900</v>
      </c>
      <c r="J142" s="83"/>
      <c r="K142" s="83"/>
      <c r="L142" s="88">
        <v>43859</v>
      </c>
      <c r="M142" s="88">
        <v>43881</v>
      </c>
      <c r="N142" s="132" t="s">
        <v>521</v>
      </c>
      <c r="O142" s="88">
        <v>44195</v>
      </c>
      <c r="P142" s="85"/>
      <c r="Q142" s="96" t="s">
        <v>605</v>
      </c>
      <c r="R142" s="159">
        <v>5800</v>
      </c>
      <c r="S142" s="87">
        <f t="shared" si="3"/>
        <v>100</v>
      </c>
    </row>
    <row r="143" spans="1:20" s="75" customFormat="1" ht="71.25" customHeight="1" x14ac:dyDescent="0.2">
      <c r="A143" s="76" t="s">
        <v>320</v>
      </c>
      <c r="B143" s="77" t="s">
        <v>249</v>
      </c>
      <c r="C143" s="77" t="s">
        <v>250</v>
      </c>
      <c r="D143" s="77">
        <v>4300</v>
      </c>
      <c r="E143" s="95" t="s">
        <v>435</v>
      </c>
      <c r="F143" s="80" t="s">
        <v>443</v>
      </c>
      <c r="G143" s="76" t="s">
        <v>259</v>
      </c>
      <c r="H143" s="81" t="s">
        <v>217</v>
      </c>
      <c r="I143" s="82">
        <v>6520</v>
      </c>
      <c r="J143" s="83"/>
      <c r="K143" s="83"/>
      <c r="L143" s="88">
        <v>43859</v>
      </c>
      <c r="M143" s="88">
        <v>43881</v>
      </c>
      <c r="N143" s="132" t="s">
        <v>522</v>
      </c>
      <c r="O143" s="88">
        <v>44195</v>
      </c>
      <c r="P143" s="85"/>
      <c r="Q143" s="96" t="s">
        <v>717</v>
      </c>
      <c r="R143" s="159">
        <v>800</v>
      </c>
      <c r="S143" s="87">
        <f t="shared" si="3"/>
        <v>5720</v>
      </c>
    </row>
    <row r="144" spans="1:20" s="75" customFormat="1" ht="56.25" customHeight="1" x14ac:dyDescent="0.2">
      <c r="A144" s="76" t="s">
        <v>321</v>
      </c>
      <c r="B144" s="77" t="s">
        <v>249</v>
      </c>
      <c r="C144" s="77" t="s">
        <v>250</v>
      </c>
      <c r="D144" s="77">
        <v>4300</v>
      </c>
      <c r="E144" s="95" t="s">
        <v>436</v>
      </c>
      <c r="F144" s="80" t="s">
        <v>444</v>
      </c>
      <c r="G144" s="76" t="s">
        <v>259</v>
      </c>
      <c r="H144" s="81" t="s">
        <v>235</v>
      </c>
      <c r="I144" s="82">
        <v>10400</v>
      </c>
      <c r="J144" s="83"/>
      <c r="K144" s="83"/>
      <c r="L144" s="88">
        <v>43859</v>
      </c>
      <c r="M144" s="88">
        <v>43881</v>
      </c>
      <c r="N144" s="132" t="s">
        <v>523</v>
      </c>
      <c r="O144" s="88">
        <v>44195</v>
      </c>
      <c r="P144" s="85"/>
      <c r="Q144" s="96" t="s">
        <v>718</v>
      </c>
      <c r="R144" s="159">
        <v>3160</v>
      </c>
      <c r="S144" s="87">
        <f t="shared" si="3"/>
        <v>7240</v>
      </c>
    </row>
    <row r="145" spans="1:19" s="75" customFormat="1" ht="58.5" customHeight="1" x14ac:dyDescent="0.2">
      <c r="A145" s="76" t="s">
        <v>561</v>
      </c>
      <c r="B145" s="77" t="s">
        <v>249</v>
      </c>
      <c r="C145" s="77" t="s">
        <v>250</v>
      </c>
      <c r="D145" s="77">
        <v>4300</v>
      </c>
      <c r="E145" s="95" t="s">
        <v>437</v>
      </c>
      <c r="F145" s="80" t="s">
        <v>445</v>
      </c>
      <c r="G145" s="76" t="s">
        <v>259</v>
      </c>
      <c r="H145" s="81" t="s">
        <v>209</v>
      </c>
      <c r="I145" s="82">
        <v>10400</v>
      </c>
      <c r="J145" s="83"/>
      <c r="K145" s="83"/>
      <c r="L145" s="88">
        <v>43859</v>
      </c>
      <c r="M145" s="88">
        <v>43881</v>
      </c>
      <c r="N145" s="132" t="s">
        <v>523</v>
      </c>
      <c r="O145" s="88">
        <v>44195</v>
      </c>
      <c r="P145" s="85"/>
      <c r="Q145" s="96" t="s">
        <v>719</v>
      </c>
      <c r="R145" s="159">
        <v>3476</v>
      </c>
      <c r="S145" s="87">
        <f t="shared" si="3"/>
        <v>6924</v>
      </c>
    </row>
    <row r="146" spans="1:19" s="75" customFormat="1" ht="27.75" customHeight="1" x14ac:dyDescent="0.2">
      <c r="A146" s="11" t="s">
        <v>318</v>
      </c>
      <c r="B146" s="70"/>
      <c r="C146" s="70"/>
      <c r="D146" s="70"/>
      <c r="E146" s="71"/>
      <c r="F146" s="13" t="s">
        <v>194</v>
      </c>
      <c r="G146" s="14"/>
      <c r="H146" s="72"/>
      <c r="I146" s="16">
        <f>SUM(I147:I149)</f>
        <v>34240</v>
      </c>
      <c r="J146" s="89"/>
      <c r="K146" s="89"/>
      <c r="L146" s="89"/>
      <c r="M146" s="89"/>
      <c r="N146" s="128"/>
      <c r="O146" s="89"/>
      <c r="P146" s="39"/>
      <c r="Q146" s="19"/>
      <c r="R146" s="73">
        <f>SUM(R147:R149)</f>
        <v>21540</v>
      </c>
      <c r="S146" s="73">
        <f t="shared" si="3"/>
        <v>12700</v>
      </c>
    </row>
    <row r="147" spans="1:19" s="75" customFormat="1" ht="119.25" customHeight="1" x14ac:dyDescent="0.2">
      <c r="A147" s="76" t="s">
        <v>562</v>
      </c>
      <c r="B147" s="77" t="s">
        <v>255</v>
      </c>
      <c r="C147" s="77" t="s">
        <v>256</v>
      </c>
      <c r="D147" s="77">
        <v>4300</v>
      </c>
      <c r="E147" s="91" t="s">
        <v>446</v>
      </c>
      <c r="F147" s="80" t="s">
        <v>449</v>
      </c>
      <c r="G147" s="76" t="s">
        <v>201</v>
      </c>
      <c r="H147" s="81" t="s">
        <v>235</v>
      </c>
      <c r="I147" s="82">
        <v>12700</v>
      </c>
      <c r="J147" s="83"/>
      <c r="K147" s="83"/>
      <c r="L147" s="88"/>
      <c r="M147" s="88"/>
      <c r="N147" s="133"/>
      <c r="O147" s="88"/>
      <c r="P147" s="85"/>
      <c r="Q147" s="86" t="s">
        <v>711</v>
      </c>
      <c r="R147" s="159">
        <v>0</v>
      </c>
      <c r="S147" s="87">
        <f t="shared" si="3"/>
        <v>12700</v>
      </c>
    </row>
    <row r="148" spans="1:19" s="75" customFormat="1" ht="63.75" x14ac:dyDescent="0.2">
      <c r="A148" s="76" t="s">
        <v>563</v>
      </c>
      <c r="B148" s="77" t="s">
        <v>255</v>
      </c>
      <c r="C148" s="77">
        <v>92116</v>
      </c>
      <c r="D148" s="77">
        <v>2480</v>
      </c>
      <c r="E148" s="91" t="s">
        <v>447</v>
      </c>
      <c r="F148" s="80" t="s">
        <v>450</v>
      </c>
      <c r="G148" s="76" t="s">
        <v>201</v>
      </c>
      <c r="H148" s="81" t="s">
        <v>206</v>
      </c>
      <c r="I148" s="82">
        <v>3000</v>
      </c>
      <c r="J148" s="83"/>
      <c r="K148" s="83"/>
      <c r="L148" s="88"/>
      <c r="M148" s="88"/>
      <c r="N148" s="132" t="s">
        <v>490</v>
      </c>
      <c r="O148" s="88"/>
      <c r="P148" s="85"/>
      <c r="Q148" s="86" t="s">
        <v>606</v>
      </c>
      <c r="R148" s="159">
        <v>3000</v>
      </c>
      <c r="S148" s="87">
        <f t="shared" si="3"/>
        <v>0</v>
      </c>
    </row>
    <row r="149" spans="1:19" s="75" customFormat="1" ht="77.25" customHeight="1" x14ac:dyDescent="0.2">
      <c r="A149" s="76" t="s">
        <v>564</v>
      </c>
      <c r="B149" s="77" t="s">
        <v>255</v>
      </c>
      <c r="C149" s="77">
        <v>92116</v>
      </c>
      <c r="D149" s="77">
        <v>2480</v>
      </c>
      <c r="E149" s="91" t="s">
        <v>448</v>
      </c>
      <c r="F149" s="80" t="s">
        <v>451</v>
      </c>
      <c r="G149" s="76" t="s">
        <v>201</v>
      </c>
      <c r="H149" s="81" t="s">
        <v>481</v>
      </c>
      <c r="I149" s="82">
        <v>18540</v>
      </c>
      <c r="J149" s="83"/>
      <c r="K149" s="83"/>
      <c r="L149" s="88"/>
      <c r="M149" s="88"/>
      <c r="N149" s="132" t="s">
        <v>490</v>
      </c>
      <c r="O149" s="88"/>
      <c r="P149" s="85"/>
      <c r="Q149" s="86" t="s">
        <v>720</v>
      </c>
      <c r="R149" s="159">
        <v>18540</v>
      </c>
      <c r="S149" s="87">
        <f t="shared" si="3"/>
        <v>0</v>
      </c>
    </row>
    <row r="150" spans="1:19" s="75" customFormat="1" ht="28.5" customHeight="1" x14ac:dyDescent="0.2">
      <c r="A150" s="11" t="s">
        <v>319</v>
      </c>
      <c r="B150" s="70"/>
      <c r="C150" s="70"/>
      <c r="D150" s="70"/>
      <c r="E150" s="97"/>
      <c r="F150" s="13" t="s">
        <v>190</v>
      </c>
      <c r="G150" s="14"/>
      <c r="H150" s="72"/>
      <c r="I150" s="16">
        <f>SUM(I151:I154)</f>
        <v>363179</v>
      </c>
      <c r="J150" s="89"/>
      <c r="K150" s="89"/>
      <c r="L150" s="89"/>
      <c r="M150" s="89"/>
      <c r="N150" s="128"/>
      <c r="O150" s="89"/>
      <c r="P150" s="39"/>
      <c r="Q150" s="19"/>
      <c r="R150" s="73">
        <f>SUM(R151:R154)</f>
        <v>0</v>
      </c>
      <c r="S150" s="73">
        <f t="shared" si="3"/>
        <v>363179</v>
      </c>
    </row>
    <row r="151" spans="1:19" s="75" customFormat="1" ht="95.25" customHeight="1" x14ac:dyDescent="0.2">
      <c r="A151" s="76" t="s">
        <v>565</v>
      </c>
      <c r="B151" s="77">
        <v>900</v>
      </c>
      <c r="C151" s="77">
        <v>90005</v>
      </c>
      <c r="D151" s="77">
        <v>4300</v>
      </c>
      <c r="E151" s="79" t="s">
        <v>607</v>
      </c>
      <c r="F151" s="80" t="s">
        <v>526</v>
      </c>
      <c r="G151" s="76" t="s">
        <v>525</v>
      </c>
      <c r="H151" s="81" t="s">
        <v>213</v>
      </c>
      <c r="I151" s="82">
        <v>94179</v>
      </c>
      <c r="J151" s="83"/>
      <c r="K151" s="83"/>
      <c r="L151" s="84"/>
      <c r="M151" s="88"/>
      <c r="N151" s="133"/>
      <c r="O151" s="84"/>
      <c r="P151" s="85"/>
      <c r="Q151" s="86" t="s">
        <v>715</v>
      </c>
      <c r="R151" s="159">
        <v>0</v>
      </c>
      <c r="S151" s="87">
        <f t="shared" si="3"/>
        <v>94179</v>
      </c>
    </row>
    <row r="152" spans="1:19" s="75" customFormat="1" ht="135" customHeight="1" x14ac:dyDescent="0.2">
      <c r="A152" s="76" t="s">
        <v>566</v>
      </c>
      <c r="B152" s="77">
        <v>900</v>
      </c>
      <c r="C152" s="77">
        <v>90004</v>
      </c>
      <c r="D152" s="77">
        <v>4300</v>
      </c>
      <c r="E152" s="79" t="s">
        <v>647</v>
      </c>
      <c r="F152" s="80" t="s">
        <v>648</v>
      </c>
      <c r="G152" s="76" t="s">
        <v>132</v>
      </c>
      <c r="H152" s="81" t="s">
        <v>235</v>
      </c>
      <c r="I152" s="82">
        <v>95000</v>
      </c>
      <c r="J152" s="83"/>
      <c r="K152" s="83"/>
      <c r="L152" s="84"/>
      <c r="M152" s="88"/>
      <c r="N152" s="133"/>
      <c r="O152" s="84"/>
      <c r="P152" s="85"/>
      <c r="Q152" s="86" t="s">
        <v>722</v>
      </c>
      <c r="R152" s="159">
        <v>0</v>
      </c>
      <c r="S152" s="87">
        <f t="shared" si="3"/>
        <v>95000</v>
      </c>
    </row>
    <row r="153" spans="1:19" s="75" customFormat="1" ht="77.25" customHeight="1" x14ac:dyDescent="0.2">
      <c r="A153" s="76" t="s">
        <v>567</v>
      </c>
      <c r="B153" s="77">
        <v>600</v>
      </c>
      <c r="C153" s="77">
        <v>60016</v>
      </c>
      <c r="D153" s="77">
        <v>4300</v>
      </c>
      <c r="E153" s="79" t="s">
        <v>452</v>
      </c>
      <c r="F153" s="80" t="s">
        <v>454</v>
      </c>
      <c r="G153" s="76" t="s">
        <v>132</v>
      </c>
      <c r="H153" s="81" t="s">
        <v>235</v>
      </c>
      <c r="I153" s="82">
        <v>74000</v>
      </c>
      <c r="J153" s="83"/>
      <c r="K153" s="83"/>
      <c r="L153" s="84"/>
      <c r="M153" s="88"/>
      <c r="N153" s="133"/>
      <c r="O153" s="84"/>
      <c r="P153" s="85"/>
      <c r="Q153" s="86" t="s">
        <v>709</v>
      </c>
      <c r="R153" s="159">
        <v>0</v>
      </c>
      <c r="S153" s="87">
        <f t="shared" si="3"/>
        <v>74000</v>
      </c>
    </row>
    <row r="154" spans="1:19" s="75" customFormat="1" ht="53.25" customHeight="1" x14ac:dyDescent="0.2">
      <c r="A154" s="76" t="s">
        <v>568</v>
      </c>
      <c r="B154" s="77">
        <v>600</v>
      </c>
      <c r="C154" s="77">
        <v>60015</v>
      </c>
      <c r="D154" s="77">
        <v>4300</v>
      </c>
      <c r="E154" s="79" t="s">
        <v>453</v>
      </c>
      <c r="F154" s="80" t="s">
        <v>455</v>
      </c>
      <c r="G154" s="76" t="s">
        <v>132</v>
      </c>
      <c r="H154" s="81" t="s">
        <v>482</v>
      </c>
      <c r="I154" s="82">
        <v>100000</v>
      </c>
      <c r="J154" s="83"/>
      <c r="K154" s="83"/>
      <c r="L154" s="88"/>
      <c r="M154" s="88"/>
      <c r="N154" s="133"/>
      <c r="O154" s="88"/>
      <c r="P154" s="85"/>
      <c r="Q154" s="86" t="s">
        <v>721</v>
      </c>
      <c r="R154" s="159">
        <v>0</v>
      </c>
      <c r="S154" s="87">
        <f t="shared" si="3"/>
        <v>100000</v>
      </c>
    </row>
    <row r="155" spans="1:19" s="75" customFormat="1" ht="31.5" customHeight="1" x14ac:dyDescent="0.2">
      <c r="A155" s="11" t="s">
        <v>488</v>
      </c>
      <c r="B155" s="70"/>
      <c r="C155" s="70"/>
      <c r="D155" s="70"/>
      <c r="E155" s="97"/>
      <c r="F155" s="13" t="s">
        <v>196</v>
      </c>
      <c r="G155" s="14"/>
      <c r="H155" s="72"/>
      <c r="I155" s="16">
        <f>I156</f>
        <v>8640</v>
      </c>
      <c r="J155" s="89"/>
      <c r="K155" s="89"/>
      <c r="L155" s="89"/>
      <c r="M155" s="89"/>
      <c r="N155" s="128"/>
      <c r="O155" s="89"/>
      <c r="P155" s="39"/>
      <c r="Q155" s="19"/>
      <c r="R155" s="73">
        <f>SUM(R156:R156)</f>
        <v>8640</v>
      </c>
      <c r="S155" s="73">
        <f t="shared" si="3"/>
        <v>0</v>
      </c>
    </row>
    <row r="156" spans="1:19" s="75" customFormat="1" ht="55.5" customHeight="1" x14ac:dyDescent="0.2">
      <c r="A156" s="76" t="s">
        <v>569</v>
      </c>
      <c r="B156" s="77">
        <v>852</v>
      </c>
      <c r="C156" s="77">
        <v>85295</v>
      </c>
      <c r="D156" s="77">
        <v>4300</v>
      </c>
      <c r="E156" s="79" t="s">
        <v>456</v>
      </c>
      <c r="F156" s="78" t="s">
        <v>458</v>
      </c>
      <c r="G156" s="76" t="s">
        <v>457</v>
      </c>
      <c r="H156" s="81" t="s">
        <v>235</v>
      </c>
      <c r="I156" s="82">
        <v>8640</v>
      </c>
      <c r="J156" s="83"/>
      <c r="K156" s="83"/>
      <c r="L156" s="88"/>
      <c r="M156" s="88"/>
      <c r="N156" s="132" t="s">
        <v>560</v>
      </c>
      <c r="O156" s="88"/>
      <c r="P156" s="85"/>
      <c r="Q156" s="86" t="s">
        <v>705</v>
      </c>
      <c r="R156" s="159">
        <v>8640</v>
      </c>
      <c r="S156" s="87">
        <f t="shared" si="3"/>
        <v>0</v>
      </c>
    </row>
    <row r="157" spans="1:19" s="75" customFormat="1" ht="25.5" x14ac:dyDescent="0.2">
      <c r="A157" s="11" t="s">
        <v>519</v>
      </c>
      <c r="B157" s="70"/>
      <c r="C157" s="70"/>
      <c r="D157" s="70"/>
      <c r="E157" s="97"/>
      <c r="F157" s="13" t="s">
        <v>191</v>
      </c>
      <c r="G157" s="14"/>
      <c r="H157" s="72"/>
      <c r="I157" s="16">
        <f>SUM(I158:I163)</f>
        <v>1429000</v>
      </c>
      <c r="J157" s="89"/>
      <c r="K157" s="89"/>
      <c r="L157" s="89"/>
      <c r="M157" s="89"/>
      <c r="N157" s="128"/>
      <c r="O157" s="89"/>
      <c r="P157" s="39"/>
      <c r="Q157" s="19"/>
      <c r="R157" s="73">
        <f>SUM(R158:R163)</f>
        <v>18655</v>
      </c>
      <c r="S157" s="73">
        <f t="shared" si="3"/>
        <v>1410345</v>
      </c>
    </row>
    <row r="158" spans="1:19" s="75" customFormat="1" ht="37.5" customHeight="1" x14ac:dyDescent="0.2">
      <c r="A158" s="76" t="s">
        <v>570</v>
      </c>
      <c r="B158" s="77">
        <v>600</v>
      </c>
      <c r="C158" s="77">
        <v>60016</v>
      </c>
      <c r="D158" s="77">
        <v>4300</v>
      </c>
      <c r="E158" s="91" t="s">
        <v>459</v>
      </c>
      <c r="F158" s="80" t="s">
        <v>465</v>
      </c>
      <c r="G158" s="76" t="s">
        <v>132</v>
      </c>
      <c r="H158" s="81" t="s">
        <v>481</v>
      </c>
      <c r="I158" s="82">
        <v>65000</v>
      </c>
      <c r="J158" s="83"/>
      <c r="K158" s="83"/>
      <c r="L158" s="88"/>
      <c r="M158" s="88"/>
      <c r="N158" s="132" t="s">
        <v>655</v>
      </c>
      <c r="O158" s="88">
        <v>44074</v>
      </c>
      <c r="P158" s="85"/>
      <c r="Q158" s="86" t="s">
        <v>691</v>
      </c>
      <c r="R158" s="159">
        <v>0</v>
      </c>
      <c r="S158" s="87">
        <f t="shared" si="3"/>
        <v>65000</v>
      </c>
    </row>
    <row r="159" spans="1:19" s="75" customFormat="1" ht="85.5" customHeight="1" x14ac:dyDescent="0.2">
      <c r="A159" s="76" t="s">
        <v>571</v>
      </c>
      <c r="B159" s="98">
        <v>600</v>
      </c>
      <c r="C159" s="99" t="s">
        <v>489</v>
      </c>
      <c r="D159" s="98">
        <v>4300</v>
      </c>
      <c r="E159" s="100" t="s">
        <v>460</v>
      </c>
      <c r="F159" s="101" t="s">
        <v>466</v>
      </c>
      <c r="G159" s="102" t="s">
        <v>132</v>
      </c>
      <c r="H159" s="103" t="s">
        <v>208</v>
      </c>
      <c r="I159" s="82">
        <v>450000</v>
      </c>
      <c r="J159" s="104"/>
      <c r="K159" s="104"/>
      <c r="L159" s="105"/>
      <c r="M159" s="105"/>
      <c r="N159" s="135"/>
      <c r="O159" s="105"/>
      <c r="P159" s="105"/>
      <c r="Q159" s="86" t="s">
        <v>704</v>
      </c>
      <c r="R159" s="159">
        <v>0</v>
      </c>
      <c r="S159" s="87">
        <f t="shared" si="3"/>
        <v>450000</v>
      </c>
    </row>
    <row r="160" spans="1:19" s="75" customFormat="1" ht="51" x14ac:dyDescent="0.2">
      <c r="A160" s="76" t="s">
        <v>572</v>
      </c>
      <c r="B160" s="77">
        <v>600</v>
      </c>
      <c r="C160" s="77">
        <v>60016</v>
      </c>
      <c r="D160" s="77">
        <v>4300</v>
      </c>
      <c r="E160" s="91" t="s">
        <v>461</v>
      </c>
      <c r="F160" s="80" t="s">
        <v>467</v>
      </c>
      <c r="G160" s="76" t="s">
        <v>132</v>
      </c>
      <c r="H160" s="81" t="s">
        <v>232</v>
      </c>
      <c r="I160" s="82">
        <v>476000</v>
      </c>
      <c r="J160" s="83"/>
      <c r="K160" s="83"/>
      <c r="L160" s="88"/>
      <c r="M160" s="88"/>
      <c r="N160" s="133"/>
      <c r="O160" s="88"/>
      <c r="P160" s="85"/>
      <c r="Q160" s="86" t="s">
        <v>627</v>
      </c>
      <c r="R160" s="159">
        <v>0</v>
      </c>
      <c r="S160" s="87">
        <f t="shared" si="3"/>
        <v>476000</v>
      </c>
    </row>
    <row r="161" spans="1:19" s="75" customFormat="1" ht="78" customHeight="1" x14ac:dyDescent="0.2">
      <c r="A161" s="76" t="s">
        <v>573</v>
      </c>
      <c r="B161" s="77">
        <v>600</v>
      </c>
      <c r="C161" s="77">
        <v>60016</v>
      </c>
      <c r="D161" s="77">
        <v>4300</v>
      </c>
      <c r="E161" s="91" t="s">
        <v>462</v>
      </c>
      <c r="F161" s="80" t="s">
        <v>468</v>
      </c>
      <c r="G161" s="76" t="s">
        <v>132</v>
      </c>
      <c r="H161" s="81" t="s">
        <v>209</v>
      </c>
      <c r="I161" s="82">
        <v>20000</v>
      </c>
      <c r="J161" s="83"/>
      <c r="K161" s="83"/>
      <c r="L161" s="88"/>
      <c r="M161" s="88"/>
      <c r="N161" s="132" t="s">
        <v>651</v>
      </c>
      <c r="O161" s="88">
        <v>44074</v>
      </c>
      <c r="P161" s="85"/>
      <c r="Q161" s="86" t="s">
        <v>692</v>
      </c>
      <c r="R161" s="159">
        <v>18655</v>
      </c>
      <c r="S161" s="87">
        <f t="shared" si="3"/>
        <v>1345</v>
      </c>
    </row>
    <row r="162" spans="1:19" s="75" customFormat="1" ht="38.25" x14ac:dyDescent="0.2">
      <c r="A162" s="76" t="s">
        <v>574</v>
      </c>
      <c r="B162" s="77">
        <v>600</v>
      </c>
      <c r="C162" s="77">
        <v>60016</v>
      </c>
      <c r="D162" s="77">
        <v>4300</v>
      </c>
      <c r="E162" s="91" t="s">
        <v>463</v>
      </c>
      <c r="F162" s="80" t="s">
        <v>469</v>
      </c>
      <c r="G162" s="76" t="s">
        <v>132</v>
      </c>
      <c r="H162" s="81" t="s">
        <v>205</v>
      </c>
      <c r="I162" s="82">
        <v>212000</v>
      </c>
      <c r="J162" s="83"/>
      <c r="K162" s="83"/>
      <c r="L162" s="88"/>
      <c r="M162" s="88"/>
      <c r="N162" s="132" t="s">
        <v>650</v>
      </c>
      <c r="O162" s="88">
        <v>44074</v>
      </c>
      <c r="P162" s="85"/>
      <c r="Q162" s="86" t="s">
        <v>693</v>
      </c>
      <c r="R162" s="159">
        <v>0</v>
      </c>
      <c r="S162" s="87">
        <f t="shared" si="3"/>
        <v>212000</v>
      </c>
    </row>
    <row r="163" spans="1:19" s="75" customFormat="1" ht="98.25" customHeight="1" x14ac:dyDescent="0.2">
      <c r="A163" s="76" t="s">
        <v>649</v>
      </c>
      <c r="B163" s="77">
        <v>600</v>
      </c>
      <c r="C163" s="77">
        <v>60016</v>
      </c>
      <c r="D163" s="77">
        <v>4300</v>
      </c>
      <c r="E163" s="91" t="s">
        <v>464</v>
      </c>
      <c r="F163" s="80" t="s">
        <v>470</v>
      </c>
      <c r="G163" s="76" t="s">
        <v>132</v>
      </c>
      <c r="H163" s="81" t="s">
        <v>234</v>
      </c>
      <c r="I163" s="82">
        <v>206000</v>
      </c>
      <c r="J163" s="83"/>
      <c r="K163" s="83"/>
      <c r="L163" s="88"/>
      <c r="M163" s="88"/>
      <c r="N163" s="133"/>
      <c r="O163" s="88"/>
      <c r="P163" s="85"/>
      <c r="Q163" s="86" t="s">
        <v>710</v>
      </c>
      <c r="R163" s="159">
        <v>0</v>
      </c>
      <c r="S163" s="87">
        <f t="shared" si="3"/>
        <v>206000</v>
      </c>
    </row>
    <row r="164" spans="1:19" s="10" customFormat="1" ht="12.75" x14ac:dyDescent="0.2">
      <c r="A164" s="106"/>
      <c r="B164" s="107"/>
      <c r="C164" s="107"/>
      <c r="D164" s="107"/>
      <c r="E164" s="107"/>
      <c r="F164" s="54" t="s">
        <v>197</v>
      </c>
      <c r="G164" s="108"/>
      <c r="H164" s="109"/>
      <c r="I164" s="110">
        <f>I125+I129+I131+I134+I137+I146+I150+I155+I157</f>
        <v>2250437</v>
      </c>
      <c r="J164" s="111"/>
      <c r="K164" s="111"/>
      <c r="L164" s="111"/>
      <c r="M164" s="111"/>
      <c r="N164" s="136"/>
      <c r="O164" s="111"/>
      <c r="P164" s="112"/>
      <c r="Q164" s="113"/>
      <c r="R164" s="114">
        <f>R125+R129+R131+R134+R137+R146+R150+R155+R157</f>
        <v>170882</v>
      </c>
      <c r="S164" s="114"/>
    </row>
    <row r="166" spans="1:19" x14ac:dyDescent="0.25">
      <c r="F166" s="122" t="s">
        <v>198</v>
      </c>
      <c r="I166" s="123">
        <f>I122+I164</f>
        <v>36980787</v>
      </c>
      <c r="R166" s="124">
        <f>R122+R164</f>
        <v>4370418</v>
      </c>
      <c r="S166" s="124">
        <f>I166-R166</f>
        <v>32610369</v>
      </c>
    </row>
    <row r="168" spans="1:19" x14ac:dyDescent="0.25">
      <c r="N168" s="138" t="s">
        <v>317</v>
      </c>
      <c r="O168" s="6"/>
      <c r="P168" s="125"/>
      <c r="Q168" s="8"/>
    </row>
    <row r="169" spans="1:19" x14ac:dyDescent="0.25">
      <c r="N169" s="200" t="s">
        <v>199</v>
      </c>
      <c r="O169" s="200"/>
      <c r="P169" s="200"/>
      <c r="Q169" s="200"/>
      <c r="R169" s="126">
        <f>R166/I166</f>
        <v>0.11818077316742881</v>
      </c>
    </row>
    <row r="182" spans="1:18" x14ac:dyDescent="0.25">
      <c r="A182" s="116"/>
      <c r="B182" s="116"/>
      <c r="C182" s="116"/>
      <c r="D182" s="116"/>
      <c r="F182" s="116"/>
      <c r="G182" s="116"/>
      <c r="H182" s="116"/>
      <c r="I182" s="116"/>
      <c r="N182" s="116"/>
      <c r="P182" s="116"/>
      <c r="Q182" s="116"/>
      <c r="R182" s="146"/>
    </row>
  </sheetData>
  <mergeCells count="18">
    <mergeCell ref="A5:E5"/>
    <mergeCell ref="G5:R5"/>
    <mergeCell ref="A1:A3"/>
    <mergeCell ref="B1:B3"/>
    <mergeCell ref="C1:C3"/>
    <mergeCell ref="D1:D3"/>
    <mergeCell ref="E1:E3"/>
    <mergeCell ref="F1:F3"/>
    <mergeCell ref="G1:G3"/>
    <mergeCell ref="H1:H3"/>
    <mergeCell ref="I1:I3"/>
    <mergeCell ref="J1:S1"/>
    <mergeCell ref="J2:S2"/>
    <mergeCell ref="Q9:Q10"/>
    <mergeCell ref="A122:E122"/>
    <mergeCell ref="A124:E124"/>
    <mergeCell ref="G124:R124"/>
    <mergeCell ref="N169:Q169"/>
  </mergeCells>
  <pageMargins left="0.7" right="0.7" top="0.75" bottom="0.75" header="0.3" footer="0.3"/>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G170"/>
  <sheetViews>
    <sheetView tabSelected="1" zoomScaleNormal="100" workbookViewId="0">
      <pane ySplit="3" topLeftCell="A4" activePane="bottomLeft" state="frozen"/>
      <selection pane="bottomLeft" activeCell="C115" sqref="C115"/>
    </sheetView>
  </sheetViews>
  <sheetFormatPr defaultRowHeight="15" x14ac:dyDescent="0.25"/>
  <cols>
    <col min="1" max="1" width="7.5703125" style="115" customWidth="1"/>
    <col min="2" max="2" width="18.7109375" style="117" customWidth="1"/>
    <col min="3" max="3" width="8.140625" style="115" customWidth="1"/>
    <col min="4" max="4" width="10.42578125" style="118" customWidth="1"/>
    <col min="5" max="5" width="11.7109375" style="191" customWidth="1"/>
    <col min="6" max="6" width="57" style="121" customWidth="1"/>
    <col min="7" max="7" width="9" style="116" bestFit="1" customWidth="1"/>
    <col min="8" max="8" width="8.7109375" style="116"/>
    <col min="9" max="9" width="9.85546875" style="116" bestFit="1" customWidth="1"/>
    <col min="10" max="242" width="8.7109375" style="116"/>
    <col min="243" max="243" width="3.7109375" style="116" customWidth="1"/>
    <col min="244" max="244" width="4.7109375" style="116" customWidth="1"/>
    <col min="245" max="245" width="7.7109375" style="116" customWidth="1"/>
    <col min="246" max="246" width="5.7109375" style="116" customWidth="1"/>
    <col min="247" max="247" width="24.28515625" style="116" customWidth="1"/>
    <col min="248" max="248" width="50.28515625" style="116" customWidth="1"/>
    <col min="249" max="249" width="10.28515625" style="116" customWidth="1"/>
    <col min="250" max="250" width="13.5703125" style="116" customWidth="1"/>
    <col min="251" max="251" width="9.85546875" style="116" customWidth="1"/>
    <col min="252" max="252" width="11.140625" style="116" customWidth="1"/>
    <col min="253" max="253" width="10.28515625" style="116" customWidth="1"/>
    <col min="254" max="254" width="12" style="116" customWidth="1"/>
    <col min="255" max="255" width="11.42578125" style="116" customWidth="1"/>
    <col min="256" max="256" width="15.140625" style="116" customWidth="1"/>
    <col min="257" max="257" width="10.85546875" style="116" customWidth="1"/>
    <col min="258" max="258" width="14.28515625" style="116" customWidth="1"/>
    <col min="259" max="259" width="43" style="116" customWidth="1"/>
    <col min="260" max="261" width="13.7109375" style="116" customWidth="1"/>
    <col min="262" max="264" width="8.7109375" style="116"/>
    <col min="265" max="265" width="9.85546875" style="116" bestFit="1" customWidth="1"/>
    <col min="266" max="498" width="8.7109375" style="116"/>
    <col min="499" max="499" width="3.7109375" style="116" customWidth="1"/>
    <col min="500" max="500" width="4.7109375" style="116" customWidth="1"/>
    <col min="501" max="501" width="7.7109375" style="116" customWidth="1"/>
    <col min="502" max="502" width="5.7109375" style="116" customWidth="1"/>
    <col min="503" max="503" width="24.28515625" style="116" customWidth="1"/>
    <col min="504" max="504" width="50.28515625" style="116" customWidth="1"/>
    <col min="505" max="505" width="10.28515625" style="116" customWidth="1"/>
    <col min="506" max="506" width="13.5703125" style="116" customWidth="1"/>
    <col min="507" max="507" width="9.85546875" style="116" customWidth="1"/>
    <col min="508" max="508" width="11.140625" style="116" customWidth="1"/>
    <col min="509" max="509" width="10.28515625" style="116" customWidth="1"/>
    <col min="510" max="510" width="12" style="116" customWidth="1"/>
    <col min="511" max="511" width="11.42578125" style="116" customWidth="1"/>
    <col min="512" max="512" width="15.140625" style="116" customWidth="1"/>
    <col min="513" max="513" width="10.85546875" style="116" customWidth="1"/>
    <col min="514" max="514" width="14.28515625" style="116" customWidth="1"/>
    <col min="515" max="515" width="43" style="116" customWidth="1"/>
    <col min="516" max="517" width="13.7109375" style="116" customWidth="1"/>
    <col min="518" max="520" width="8.7109375" style="116"/>
    <col min="521" max="521" width="9.85546875" style="116" bestFit="1" customWidth="1"/>
    <col min="522" max="754" width="8.7109375" style="116"/>
    <col min="755" max="755" width="3.7109375" style="116" customWidth="1"/>
    <col min="756" max="756" width="4.7109375" style="116" customWidth="1"/>
    <col min="757" max="757" width="7.7109375" style="116" customWidth="1"/>
    <col min="758" max="758" width="5.7109375" style="116" customWidth="1"/>
    <col min="759" max="759" width="24.28515625" style="116" customWidth="1"/>
    <col min="760" max="760" width="50.28515625" style="116" customWidth="1"/>
    <col min="761" max="761" width="10.28515625" style="116" customWidth="1"/>
    <col min="762" max="762" width="13.5703125" style="116" customWidth="1"/>
    <col min="763" max="763" width="9.85546875" style="116" customWidth="1"/>
    <col min="764" max="764" width="11.140625" style="116" customWidth="1"/>
    <col min="765" max="765" width="10.28515625" style="116" customWidth="1"/>
    <col min="766" max="766" width="12" style="116" customWidth="1"/>
    <col min="767" max="767" width="11.42578125" style="116" customWidth="1"/>
    <col min="768" max="768" width="15.140625" style="116" customWidth="1"/>
    <col min="769" max="769" width="10.85546875" style="116" customWidth="1"/>
    <col min="770" max="770" width="14.28515625" style="116" customWidth="1"/>
    <col min="771" max="771" width="43" style="116" customWidth="1"/>
    <col min="772" max="773" width="13.7109375" style="116" customWidth="1"/>
    <col min="774" max="776" width="8.7109375" style="116"/>
    <col min="777" max="777" width="9.85546875" style="116" bestFit="1" customWidth="1"/>
    <col min="778" max="1010" width="8.7109375" style="116"/>
    <col min="1011" max="1011" width="3.7109375" style="116" customWidth="1"/>
    <col min="1012" max="1012" width="4.7109375" style="116" customWidth="1"/>
    <col min="1013" max="1013" width="7.7109375" style="116" customWidth="1"/>
    <col min="1014" max="1014" width="5.7109375" style="116" customWidth="1"/>
    <col min="1015" max="1015" width="24.28515625" style="116" customWidth="1"/>
    <col min="1016" max="1016" width="50.28515625" style="116" customWidth="1"/>
    <col min="1017" max="1017" width="10.28515625" style="116" customWidth="1"/>
    <col min="1018" max="1018" width="13.5703125" style="116" customWidth="1"/>
    <col min="1019" max="1019" width="9.85546875" style="116" customWidth="1"/>
    <col min="1020" max="1020" width="11.140625" style="116" customWidth="1"/>
    <col min="1021" max="1021" width="10.28515625" style="116" customWidth="1"/>
    <col min="1022" max="1022" width="12" style="116" customWidth="1"/>
    <col min="1023" max="1023" width="11.42578125" style="116" customWidth="1"/>
    <col min="1024" max="1024" width="15.140625" style="116" customWidth="1"/>
    <col min="1025" max="1025" width="10.85546875" style="116" customWidth="1"/>
    <col min="1026" max="1026" width="14.28515625" style="116" customWidth="1"/>
    <col min="1027" max="1027" width="43" style="116" customWidth="1"/>
    <col min="1028" max="1029" width="13.7109375" style="116" customWidth="1"/>
    <col min="1030" max="1032" width="8.7109375" style="116"/>
    <col min="1033" max="1033" width="9.85546875" style="116" bestFit="1" customWidth="1"/>
    <col min="1034" max="1266" width="8.7109375" style="116"/>
    <col min="1267" max="1267" width="3.7109375" style="116" customWidth="1"/>
    <col min="1268" max="1268" width="4.7109375" style="116" customWidth="1"/>
    <col min="1269" max="1269" width="7.7109375" style="116" customWidth="1"/>
    <col min="1270" max="1270" width="5.7109375" style="116" customWidth="1"/>
    <col min="1271" max="1271" width="24.28515625" style="116" customWidth="1"/>
    <col min="1272" max="1272" width="50.28515625" style="116" customWidth="1"/>
    <col min="1273" max="1273" width="10.28515625" style="116" customWidth="1"/>
    <col min="1274" max="1274" width="13.5703125" style="116" customWidth="1"/>
    <col min="1275" max="1275" width="9.85546875" style="116" customWidth="1"/>
    <col min="1276" max="1276" width="11.140625" style="116" customWidth="1"/>
    <col min="1277" max="1277" width="10.28515625" style="116" customWidth="1"/>
    <col min="1278" max="1278" width="12" style="116" customWidth="1"/>
    <col min="1279" max="1279" width="11.42578125" style="116" customWidth="1"/>
    <col min="1280" max="1280" width="15.140625" style="116" customWidth="1"/>
    <col min="1281" max="1281" width="10.85546875" style="116" customWidth="1"/>
    <col min="1282" max="1282" width="14.28515625" style="116" customWidth="1"/>
    <col min="1283" max="1283" width="43" style="116" customWidth="1"/>
    <col min="1284" max="1285" width="13.7109375" style="116" customWidth="1"/>
    <col min="1286" max="1288" width="8.7109375" style="116"/>
    <col min="1289" max="1289" width="9.85546875" style="116" bestFit="1" customWidth="1"/>
    <col min="1290" max="1522" width="8.7109375" style="116"/>
    <col min="1523" max="1523" width="3.7109375" style="116" customWidth="1"/>
    <col min="1524" max="1524" width="4.7109375" style="116" customWidth="1"/>
    <col min="1525" max="1525" width="7.7109375" style="116" customWidth="1"/>
    <col min="1526" max="1526" width="5.7109375" style="116" customWidth="1"/>
    <col min="1527" max="1527" width="24.28515625" style="116" customWidth="1"/>
    <col min="1528" max="1528" width="50.28515625" style="116" customWidth="1"/>
    <col min="1529" max="1529" width="10.28515625" style="116" customWidth="1"/>
    <col min="1530" max="1530" width="13.5703125" style="116" customWidth="1"/>
    <col min="1531" max="1531" width="9.85546875" style="116" customWidth="1"/>
    <col min="1532" max="1532" width="11.140625" style="116" customWidth="1"/>
    <col min="1533" max="1533" width="10.28515625" style="116" customWidth="1"/>
    <col min="1534" max="1534" width="12" style="116" customWidth="1"/>
    <col min="1535" max="1535" width="11.42578125" style="116" customWidth="1"/>
    <col min="1536" max="1536" width="15.140625" style="116" customWidth="1"/>
    <col min="1537" max="1537" width="10.85546875" style="116" customWidth="1"/>
    <col min="1538" max="1538" width="14.28515625" style="116" customWidth="1"/>
    <col min="1539" max="1539" width="43" style="116" customWidth="1"/>
    <col min="1540" max="1541" width="13.7109375" style="116" customWidth="1"/>
    <col min="1542" max="1544" width="8.7109375" style="116"/>
    <col min="1545" max="1545" width="9.85546875" style="116" bestFit="1" customWidth="1"/>
    <col min="1546" max="1778" width="8.7109375" style="116"/>
    <col min="1779" max="1779" width="3.7109375" style="116" customWidth="1"/>
    <col min="1780" max="1780" width="4.7109375" style="116" customWidth="1"/>
    <col min="1781" max="1781" width="7.7109375" style="116" customWidth="1"/>
    <col min="1782" max="1782" width="5.7109375" style="116" customWidth="1"/>
    <col min="1783" max="1783" width="24.28515625" style="116" customWidth="1"/>
    <col min="1784" max="1784" width="50.28515625" style="116" customWidth="1"/>
    <col min="1785" max="1785" width="10.28515625" style="116" customWidth="1"/>
    <col min="1786" max="1786" width="13.5703125" style="116" customWidth="1"/>
    <col min="1787" max="1787" width="9.85546875" style="116" customWidth="1"/>
    <col min="1788" max="1788" width="11.140625" style="116" customWidth="1"/>
    <col min="1789" max="1789" width="10.28515625" style="116" customWidth="1"/>
    <col min="1790" max="1790" width="12" style="116" customWidth="1"/>
    <col min="1791" max="1791" width="11.42578125" style="116" customWidth="1"/>
    <col min="1792" max="1792" width="15.140625" style="116" customWidth="1"/>
    <col min="1793" max="1793" width="10.85546875" style="116" customWidth="1"/>
    <col min="1794" max="1794" width="14.28515625" style="116" customWidth="1"/>
    <col min="1795" max="1795" width="43" style="116" customWidth="1"/>
    <col min="1796" max="1797" width="13.7109375" style="116" customWidth="1"/>
    <col min="1798" max="1800" width="8.7109375" style="116"/>
    <col min="1801" max="1801" width="9.85546875" style="116" bestFit="1" customWidth="1"/>
    <col min="1802" max="2034" width="8.7109375" style="116"/>
    <col min="2035" max="2035" width="3.7109375" style="116" customWidth="1"/>
    <col min="2036" max="2036" width="4.7109375" style="116" customWidth="1"/>
    <col min="2037" max="2037" width="7.7109375" style="116" customWidth="1"/>
    <col min="2038" max="2038" width="5.7109375" style="116" customWidth="1"/>
    <col min="2039" max="2039" width="24.28515625" style="116" customWidth="1"/>
    <col min="2040" max="2040" width="50.28515625" style="116" customWidth="1"/>
    <col min="2041" max="2041" width="10.28515625" style="116" customWidth="1"/>
    <col min="2042" max="2042" width="13.5703125" style="116" customWidth="1"/>
    <col min="2043" max="2043" width="9.85546875" style="116" customWidth="1"/>
    <col min="2044" max="2044" width="11.140625" style="116" customWidth="1"/>
    <col min="2045" max="2045" width="10.28515625" style="116" customWidth="1"/>
    <col min="2046" max="2046" width="12" style="116" customWidth="1"/>
    <col min="2047" max="2047" width="11.42578125" style="116" customWidth="1"/>
    <col min="2048" max="2048" width="15.140625" style="116" customWidth="1"/>
    <col min="2049" max="2049" width="10.85546875" style="116" customWidth="1"/>
    <col min="2050" max="2050" width="14.28515625" style="116" customWidth="1"/>
    <col min="2051" max="2051" width="43" style="116" customWidth="1"/>
    <col min="2052" max="2053" width="13.7109375" style="116" customWidth="1"/>
    <col min="2054" max="2056" width="8.7109375" style="116"/>
    <col min="2057" max="2057" width="9.85546875" style="116" bestFit="1" customWidth="1"/>
    <col min="2058" max="2290" width="8.7109375" style="116"/>
    <col min="2291" max="2291" width="3.7109375" style="116" customWidth="1"/>
    <col min="2292" max="2292" width="4.7109375" style="116" customWidth="1"/>
    <col min="2293" max="2293" width="7.7109375" style="116" customWidth="1"/>
    <col min="2294" max="2294" width="5.7109375" style="116" customWidth="1"/>
    <col min="2295" max="2295" width="24.28515625" style="116" customWidth="1"/>
    <col min="2296" max="2296" width="50.28515625" style="116" customWidth="1"/>
    <col min="2297" max="2297" width="10.28515625" style="116" customWidth="1"/>
    <col min="2298" max="2298" width="13.5703125" style="116" customWidth="1"/>
    <col min="2299" max="2299" width="9.85546875" style="116" customWidth="1"/>
    <col min="2300" max="2300" width="11.140625" style="116" customWidth="1"/>
    <col min="2301" max="2301" width="10.28515625" style="116" customWidth="1"/>
    <col min="2302" max="2302" width="12" style="116" customWidth="1"/>
    <col min="2303" max="2303" width="11.42578125" style="116" customWidth="1"/>
    <col min="2304" max="2304" width="15.140625" style="116" customWidth="1"/>
    <col min="2305" max="2305" width="10.85546875" style="116" customWidth="1"/>
    <col min="2306" max="2306" width="14.28515625" style="116" customWidth="1"/>
    <col min="2307" max="2307" width="43" style="116" customWidth="1"/>
    <col min="2308" max="2309" width="13.7109375" style="116" customWidth="1"/>
    <col min="2310" max="2312" width="8.7109375" style="116"/>
    <col min="2313" max="2313" width="9.85546875" style="116" bestFit="1" customWidth="1"/>
    <col min="2314" max="2546" width="8.7109375" style="116"/>
    <col min="2547" max="2547" width="3.7109375" style="116" customWidth="1"/>
    <col min="2548" max="2548" width="4.7109375" style="116" customWidth="1"/>
    <col min="2549" max="2549" width="7.7109375" style="116" customWidth="1"/>
    <col min="2550" max="2550" width="5.7109375" style="116" customWidth="1"/>
    <col min="2551" max="2551" width="24.28515625" style="116" customWidth="1"/>
    <col min="2552" max="2552" width="50.28515625" style="116" customWidth="1"/>
    <col min="2553" max="2553" width="10.28515625" style="116" customWidth="1"/>
    <col min="2554" max="2554" width="13.5703125" style="116" customWidth="1"/>
    <col min="2555" max="2555" width="9.85546875" style="116" customWidth="1"/>
    <col min="2556" max="2556" width="11.140625" style="116" customWidth="1"/>
    <col min="2557" max="2557" width="10.28515625" style="116" customWidth="1"/>
    <col min="2558" max="2558" width="12" style="116" customWidth="1"/>
    <col min="2559" max="2559" width="11.42578125" style="116" customWidth="1"/>
    <col min="2560" max="2560" width="15.140625" style="116" customWidth="1"/>
    <col min="2561" max="2561" width="10.85546875" style="116" customWidth="1"/>
    <col min="2562" max="2562" width="14.28515625" style="116" customWidth="1"/>
    <col min="2563" max="2563" width="43" style="116" customWidth="1"/>
    <col min="2564" max="2565" width="13.7109375" style="116" customWidth="1"/>
    <col min="2566" max="2568" width="8.7109375" style="116"/>
    <col min="2569" max="2569" width="9.85546875" style="116" bestFit="1" customWidth="1"/>
    <col min="2570" max="2802" width="8.7109375" style="116"/>
    <col min="2803" max="2803" width="3.7109375" style="116" customWidth="1"/>
    <col min="2804" max="2804" width="4.7109375" style="116" customWidth="1"/>
    <col min="2805" max="2805" width="7.7109375" style="116" customWidth="1"/>
    <col min="2806" max="2806" width="5.7109375" style="116" customWidth="1"/>
    <col min="2807" max="2807" width="24.28515625" style="116" customWidth="1"/>
    <col min="2808" max="2808" width="50.28515625" style="116" customWidth="1"/>
    <col min="2809" max="2809" width="10.28515625" style="116" customWidth="1"/>
    <col min="2810" max="2810" width="13.5703125" style="116" customWidth="1"/>
    <col min="2811" max="2811" width="9.85546875" style="116" customWidth="1"/>
    <col min="2812" max="2812" width="11.140625" style="116" customWidth="1"/>
    <col min="2813" max="2813" width="10.28515625" style="116" customWidth="1"/>
    <col min="2814" max="2814" width="12" style="116" customWidth="1"/>
    <col min="2815" max="2815" width="11.42578125" style="116" customWidth="1"/>
    <col min="2816" max="2816" width="15.140625" style="116" customWidth="1"/>
    <col min="2817" max="2817" width="10.85546875" style="116" customWidth="1"/>
    <col min="2818" max="2818" width="14.28515625" style="116" customWidth="1"/>
    <col min="2819" max="2819" width="43" style="116" customWidth="1"/>
    <col min="2820" max="2821" width="13.7109375" style="116" customWidth="1"/>
    <col min="2822" max="2824" width="8.7109375" style="116"/>
    <col min="2825" max="2825" width="9.85546875" style="116" bestFit="1" customWidth="1"/>
    <col min="2826" max="3058" width="8.7109375" style="116"/>
    <col min="3059" max="3059" width="3.7109375" style="116" customWidth="1"/>
    <col min="3060" max="3060" width="4.7109375" style="116" customWidth="1"/>
    <col min="3061" max="3061" width="7.7109375" style="116" customWidth="1"/>
    <col min="3062" max="3062" width="5.7109375" style="116" customWidth="1"/>
    <col min="3063" max="3063" width="24.28515625" style="116" customWidth="1"/>
    <col min="3064" max="3064" width="50.28515625" style="116" customWidth="1"/>
    <col min="3065" max="3065" width="10.28515625" style="116" customWidth="1"/>
    <col min="3066" max="3066" width="13.5703125" style="116" customWidth="1"/>
    <col min="3067" max="3067" width="9.85546875" style="116" customWidth="1"/>
    <col min="3068" max="3068" width="11.140625" style="116" customWidth="1"/>
    <col min="3069" max="3069" width="10.28515625" style="116" customWidth="1"/>
    <col min="3070" max="3070" width="12" style="116" customWidth="1"/>
    <col min="3071" max="3071" width="11.42578125" style="116" customWidth="1"/>
    <col min="3072" max="3072" width="15.140625" style="116" customWidth="1"/>
    <col min="3073" max="3073" width="10.85546875" style="116" customWidth="1"/>
    <col min="3074" max="3074" width="14.28515625" style="116" customWidth="1"/>
    <col min="3075" max="3075" width="43" style="116" customWidth="1"/>
    <col min="3076" max="3077" width="13.7109375" style="116" customWidth="1"/>
    <col min="3078" max="3080" width="8.7109375" style="116"/>
    <col min="3081" max="3081" width="9.85546875" style="116" bestFit="1" customWidth="1"/>
    <col min="3082" max="3314" width="8.7109375" style="116"/>
    <col min="3315" max="3315" width="3.7109375" style="116" customWidth="1"/>
    <col min="3316" max="3316" width="4.7109375" style="116" customWidth="1"/>
    <col min="3317" max="3317" width="7.7109375" style="116" customWidth="1"/>
    <col min="3318" max="3318" width="5.7109375" style="116" customWidth="1"/>
    <col min="3319" max="3319" width="24.28515625" style="116" customWidth="1"/>
    <col min="3320" max="3320" width="50.28515625" style="116" customWidth="1"/>
    <col min="3321" max="3321" width="10.28515625" style="116" customWidth="1"/>
    <col min="3322" max="3322" width="13.5703125" style="116" customWidth="1"/>
    <col min="3323" max="3323" width="9.85546875" style="116" customWidth="1"/>
    <col min="3324" max="3324" width="11.140625" style="116" customWidth="1"/>
    <col min="3325" max="3325" width="10.28515625" style="116" customWidth="1"/>
    <col min="3326" max="3326" width="12" style="116" customWidth="1"/>
    <col min="3327" max="3327" width="11.42578125" style="116" customWidth="1"/>
    <col min="3328" max="3328" width="15.140625" style="116" customWidth="1"/>
    <col min="3329" max="3329" width="10.85546875" style="116" customWidth="1"/>
    <col min="3330" max="3330" width="14.28515625" style="116" customWidth="1"/>
    <col min="3331" max="3331" width="43" style="116" customWidth="1"/>
    <col min="3332" max="3333" width="13.7109375" style="116" customWidth="1"/>
    <col min="3334" max="3336" width="8.7109375" style="116"/>
    <col min="3337" max="3337" width="9.85546875" style="116" bestFit="1" customWidth="1"/>
    <col min="3338" max="3570" width="8.7109375" style="116"/>
    <col min="3571" max="3571" width="3.7109375" style="116" customWidth="1"/>
    <col min="3572" max="3572" width="4.7109375" style="116" customWidth="1"/>
    <col min="3573" max="3573" width="7.7109375" style="116" customWidth="1"/>
    <col min="3574" max="3574" width="5.7109375" style="116" customWidth="1"/>
    <col min="3575" max="3575" width="24.28515625" style="116" customWidth="1"/>
    <col min="3576" max="3576" width="50.28515625" style="116" customWidth="1"/>
    <col min="3577" max="3577" width="10.28515625" style="116" customWidth="1"/>
    <col min="3578" max="3578" width="13.5703125" style="116" customWidth="1"/>
    <col min="3579" max="3579" width="9.85546875" style="116" customWidth="1"/>
    <col min="3580" max="3580" width="11.140625" style="116" customWidth="1"/>
    <col min="3581" max="3581" width="10.28515625" style="116" customWidth="1"/>
    <col min="3582" max="3582" width="12" style="116" customWidth="1"/>
    <col min="3583" max="3583" width="11.42578125" style="116" customWidth="1"/>
    <col min="3584" max="3584" width="15.140625" style="116" customWidth="1"/>
    <col min="3585" max="3585" width="10.85546875" style="116" customWidth="1"/>
    <col min="3586" max="3586" width="14.28515625" style="116" customWidth="1"/>
    <col min="3587" max="3587" width="43" style="116" customWidth="1"/>
    <col min="3588" max="3589" width="13.7109375" style="116" customWidth="1"/>
    <col min="3590" max="3592" width="8.7109375" style="116"/>
    <col min="3593" max="3593" width="9.85546875" style="116" bestFit="1" customWidth="1"/>
    <col min="3594" max="3826" width="8.7109375" style="116"/>
    <col min="3827" max="3827" width="3.7109375" style="116" customWidth="1"/>
    <col min="3828" max="3828" width="4.7109375" style="116" customWidth="1"/>
    <col min="3829" max="3829" width="7.7109375" style="116" customWidth="1"/>
    <col min="3830" max="3830" width="5.7109375" style="116" customWidth="1"/>
    <col min="3831" max="3831" width="24.28515625" style="116" customWidth="1"/>
    <col min="3832" max="3832" width="50.28515625" style="116" customWidth="1"/>
    <col min="3833" max="3833" width="10.28515625" style="116" customWidth="1"/>
    <col min="3834" max="3834" width="13.5703125" style="116" customWidth="1"/>
    <col min="3835" max="3835" width="9.85546875" style="116" customWidth="1"/>
    <col min="3836" max="3836" width="11.140625" style="116" customWidth="1"/>
    <col min="3837" max="3837" width="10.28515625" style="116" customWidth="1"/>
    <col min="3838" max="3838" width="12" style="116" customWidth="1"/>
    <col min="3839" max="3839" width="11.42578125" style="116" customWidth="1"/>
    <col min="3840" max="3840" width="15.140625" style="116" customWidth="1"/>
    <col min="3841" max="3841" width="10.85546875" style="116" customWidth="1"/>
    <col min="3842" max="3842" width="14.28515625" style="116" customWidth="1"/>
    <col min="3843" max="3843" width="43" style="116" customWidth="1"/>
    <col min="3844" max="3845" width="13.7109375" style="116" customWidth="1"/>
    <col min="3846" max="3848" width="8.7109375" style="116"/>
    <col min="3849" max="3849" width="9.85546875" style="116" bestFit="1" customWidth="1"/>
    <col min="3850" max="4082" width="8.7109375" style="116"/>
    <col min="4083" max="4083" width="3.7109375" style="116" customWidth="1"/>
    <col min="4084" max="4084" width="4.7109375" style="116" customWidth="1"/>
    <col min="4085" max="4085" width="7.7109375" style="116" customWidth="1"/>
    <col min="4086" max="4086" width="5.7109375" style="116" customWidth="1"/>
    <col min="4087" max="4087" width="24.28515625" style="116" customWidth="1"/>
    <col min="4088" max="4088" width="50.28515625" style="116" customWidth="1"/>
    <col min="4089" max="4089" width="10.28515625" style="116" customWidth="1"/>
    <col min="4090" max="4090" width="13.5703125" style="116" customWidth="1"/>
    <col min="4091" max="4091" width="9.85546875" style="116" customWidth="1"/>
    <col min="4092" max="4092" width="11.140625" style="116" customWidth="1"/>
    <col min="4093" max="4093" width="10.28515625" style="116" customWidth="1"/>
    <col min="4094" max="4094" width="12" style="116" customWidth="1"/>
    <col min="4095" max="4095" width="11.42578125" style="116" customWidth="1"/>
    <col min="4096" max="4096" width="15.140625" style="116" customWidth="1"/>
    <col min="4097" max="4097" width="10.85546875" style="116" customWidth="1"/>
    <col min="4098" max="4098" width="14.28515625" style="116" customWidth="1"/>
    <col min="4099" max="4099" width="43" style="116" customWidth="1"/>
    <col min="4100" max="4101" width="13.7109375" style="116" customWidth="1"/>
    <col min="4102" max="4104" width="8.7109375" style="116"/>
    <col min="4105" max="4105" width="9.85546875" style="116" bestFit="1" customWidth="1"/>
    <col min="4106" max="4338" width="8.7109375" style="116"/>
    <col min="4339" max="4339" width="3.7109375" style="116" customWidth="1"/>
    <col min="4340" max="4340" width="4.7109375" style="116" customWidth="1"/>
    <col min="4341" max="4341" width="7.7109375" style="116" customWidth="1"/>
    <col min="4342" max="4342" width="5.7109375" style="116" customWidth="1"/>
    <col min="4343" max="4343" width="24.28515625" style="116" customWidth="1"/>
    <col min="4344" max="4344" width="50.28515625" style="116" customWidth="1"/>
    <col min="4345" max="4345" width="10.28515625" style="116" customWidth="1"/>
    <col min="4346" max="4346" width="13.5703125" style="116" customWidth="1"/>
    <col min="4347" max="4347" width="9.85546875" style="116" customWidth="1"/>
    <col min="4348" max="4348" width="11.140625" style="116" customWidth="1"/>
    <col min="4349" max="4349" width="10.28515625" style="116" customWidth="1"/>
    <col min="4350" max="4350" width="12" style="116" customWidth="1"/>
    <col min="4351" max="4351" width="11.42578125" style="116" customWidth="1"/>
    <col min="4352" max="4352" width="15.140625" style="116" customWidth="1"/>
    <col min="4353" max="4353" width="10.85546875" style="116" customWidth="1"/>
    <col min="4354" max="4354" width="14.28515625" style="116" customWidth="1"/>
    <col min="4355" max="4355" width="43" style="116" customWidth="1"/>
    <col min="4356" max="4357" width="13.7109375" style="116" customWidth="1"/>
    <col min="4358" max="4360" width="8.7109375" style="116"/>
    <col min="4361" max="4361" width="9.85546875" style="116" bestFit="1" customWidth="1"/>
    <col min="4362" max="4594" width="8.7109375" style="116"/>
    <col min="4595" max="4595" width="3.7109375" style="116" customWidth="1"/>
    <col min="4596" max="4596" width="4.7109375" style="116" customWidth="1"/>
    <col min="4597" max="4597" width="7.7109375" style="116" customWidth="1"/>
    <col min="4598" max="4598" width="5.7109375" style="116" customWidth="1"/>
    <col min="4599" max="4599" width="24.28515625" style="116" customWidth="1"/>
    <col min="4600" max="4600" width="50.28515625" style="116" customWidth="1"/>
    <col min="4601" max="4601" width="10.28515625" style="116" customWidth="1"/>
    <col min="4602" max="4602" width="13.5703125" style="116" customWidth="1"/>
    <col min="4603" max="4603" width="9.85546875" style="116" customWidth="1"/>
    <col min="4604" max="4604" width="11.140625" style="116" customWidth="1"/>
    <col min="4605" max="4605" width="10.28515625" style="116" customWidth="1"/>
    <col min="4606" max="4606" width="12" style="116" customWidth="1"/>
    <col min="4607" max="4607" width="11.42578125" style="116" customWidth="1"/>
    <col min="4608" max="4608" width="15.140625" style="116" customWidth="1"/>
    <col min="4609" max="4609" width="10.85546875" style="116" customWidth="1"/>
    <col min="4610" max="4610" width="14.28515625" style="116" customWidth="1"/>
    <col min="4611" max="4611" width="43" style="116" customWidth="1"/>
    <col min="4612" max="4613" width="13.7109375" style="116" customWidth="1"/>
    <col min="4614" max="4616" width="8.7109375" style="116"/>
    <col min="4617" max="4617" width="9.85546875" style="116" bestFit="1" customWidth="1"/>
    <col min="4618" max="4850" width="8.7109375" style="116"/>
    <col min="4851" max="4851" width="3.7109375" style="116" customWidth="1"/>
    <col min="4852" max="4852" width="4.7109375" style="116" customWidth="1"/>
    <col min="4853" max="4853" width="7.7109375" style="116" customWidth="1"/>
    <col min="4854" max="4854" width="5.7109375" style="116" customWidth="1"/>
    <col min="4855" max="4855" width="24.28515625" style="116" customWidth="1"/>
    <col min="4856" max="4856" width="50.28515625" style="116" customWidth="1"/>
    <col min="4857" max="4857" width="10.28515625" style="116" customWidth="1"/>
    <col min="4858" max="4858" width="13.5703125" style="116" customWidth="1"/>
    <col min="4859" max="4859" width="9.85546875" style="116" customWidth="1"/>
    <col min="4860" max="4860" width="11.140625" style="116" customWidth="1"/>
    <col min="4861" max="4861" width="10.28515625" style="116" customWidth="1"/>
    <col min="4862" max="4862" width="12" style="116" customWidth="1"/>
    <col min="4863" max="4863" width="11.42578125" style="116" customWidth="1"/>
    <col min="4864" max="4864" width="15.140625" style="116" customWidth="1"/>
    <col min="4865" max="4865" width="10.85546875" style="116" customWidth="1"/>
    <col min="4866" max="4866" width="14.28515625" style="116" customWidth="1"/>
    <col min="4867" max="4867" width="43" style="116" customWidth="1"/>
    <col min="4868" max="4869" width="13.7109375" style="116" customWidth="1"/>
    <col min="4870" max="4872" width="8.7109375" style="116"/>
    <col min="4873" max="4873" width="9.85546875" style="116" bestFit="1" customWidth="1"/>
    <col min="4874" max="5106" width="8.7109375" style="116"/>
    <col min="5107" max="5107" width="3.7109375" style="116" customWidth="1"/>
    <col min="5108" max="5108" width="4.7109375" style="116" customWidth="1"/>
    <col min="5109" max="5109" width="7.7109375" style="116" customWidth="1"/>
    <col min="5110" max="5110" width="5.7109375" style="116" customWidth="1"/>
    <col min="5111" max="5111" width="24.28515625" style="116" customWidth="1"/>
    <col min="5112" max="5112" width="50.28515625" style="116" customWidth="1"/>
    <col min="5113" max="5113" width="10.28515625" style="116" customWidth="1"/>
    <col min="5114" max="5114" width="13.5703125" style="116" customWidth="1"/>
    <col min="5115" max="5115" width="9.85546875" style="116" customWidth="1"/>
    <col min="5116" max="5116" width="11.140625" style="116" customWidth="1"/>
    <col min="5117" max="5117" width="10.28515625" style="116" customWidth="1"/>
    <col min="5118" max="5118" width="12" style="116" customWidth="1"/>
    <col min="5119" max="5119" width="11.42578125" style="116" customWidth="1"/>
    <col min="5120" max="5120" width="15.140625" style="116" customWidth="1"/>
    <col min="5121" max="5121" width="10.85546875" style="116" customWidth="1"/>
    <col min="5122" max="5122" width="14.28515625" style="116" customWidth="1"/>
    <col min="5123" max="5123" width="43" style="116" customWidth="1"/>
    <col min="5124" max="5125" width="13.7109375" style="116" customWidth="1"/>
    <col min="5126" max="5128" width="8.7109375" style="116"/>
    <col min="5129" max="5129" width="9.85546875" style="116" bestFit="1" customWidth="1"/>
    <col min="5130" max="5362" width="8.7109375" style="116"/>
    <col min="5363" max="5363" width="3.7109375" style="116" customWidth="1"/>
    <col min="5364" max="5364" width="4.7109375" style="116" customWidth="1"/>
    <col min="5365" max="5365" width="7.7109375" style="116" customWidth="1"/>
    <col min="5366" max="5366" width="5.7109375" style="116" customWidth="1"/>
    <col min="5367" max="5367" width="24.28515625" style="116" customWidth="1"/>
    <col min="5368" max="5368" width="50.28515625" style="116" customWidth="1"/>
    <col min="5369" max="5369" width="10.28515625" style="116" customWidth="1"/>
    <col min="5370" max="5370" width="13.5703125" style="116" customWidth="1"/>
    <col min="5371" max="5371" width="9.85546875" style="116" customWidth="1"/>
    <col min="5372" max="5372" width="11.140625" style="116" customWidth="1"/>
    <col min="5373" max="5373" width="10.28515625" style="116" customWidth="1"/>
    <col min="5374" max="5374" width="12" style="116" customWidth="1"/>
    <col min="5375" max="5375" width="11.42578125" style="116" customWidth="1"/>
    <col min="5376" max="5376" width="15.140625" style="116" customWidth="1"/>
    <col min="5377" max="5377" width="10.85546875" style="116" customWidth="1"/>
    <col min="5378" max="5378" width="14.28515625" style="116" customWidth="1"/>
    <col min="5379" max="5379" width="43" style="116" customWidth="1"/>
    <col min="5380" max="5381" width="13.7109375" style="116" customWidth="1"/>
    <col min="5382" max="5384" width="8.7109375" style="116"/>
    <col min="5385" max="5385" width="9.85546875" style="116" bestFit="1" customWidth="1"/>
    <col min="5386" max="5618" width="8.7109375" style="116"/>
    <col min="5619" max="5619" width="3.7109375" style="116" customWidth="1"/>
    <col min="5620" max="5620" width="4.7109375" style="116" customWidth="1"/>
    <col min="5621" max="5621" width="7.7109375" style="116" customWidth="1"/>
    <col min="5622" max="5622" width="5.7109375" style="116" customWidth="1"/>
    <col min="5623" max="5623" width="24.28515625" style="116" customWidth="1"/>
    <col min="5624" max="5624" width="50.28515625" style="116" customWidth="1"/>
    <col min="5625" max="5625" width="10.28515625" style="116" customWidth="1"/>
    <col min="5626" max="5626" width="13.5703125" style="116" customWidth="1"/>
    <col min="5627" max="5627" width="9.85546875" style="116" customWidth="1"/>
    <col min="5628" max="5628" width="11.140625" style="116" customWidth="1"/>
    <col min="5629" max="5629" width="10.28515625" style="116" customWidth="1"/>
    <col min="5630" max="5630" width="12" style="116" customWidth="1"/>
    <col min="5631" max="5631" width="11.42578125" style="116" customWidth="1"/>
    <col min="5632" max="5632" width="15.140625" style="116" customWidth="1"/>
    <col min="5633" max="5633" width="10.85546875" style="116" customWidth="1"/>
    <col min="5634" max="5634" width="14.28515625" style="116" customWidth="1"/>
    <col min="5635" max="5635" width="43" style="116" customWidth="1"/>
    <col min="5636" max="5637" width="13.7109375" style="116" customWidth="1"/>
    <col min="5638" max="5640" width="8.7109375" style="116"/>
    <col min="5641" max="5641" width="9.85546875" style="116" bestFit="1" customWidth="1"/>
    <col min="5642" max="5874" width="8.7109375" style="116"/>
    <col min="5875" max="5875" width="3.7109375" style="116" customWidth="1"/>
    <col min="5876" max="5876" width="4.7109375" style="116" customWidth="1"/>
    <col min="5877" max="5877" width="7.7109375" style="116" customWidth="1"/>
    <col min="5878" max="5878" width="5.7109375" style="116" customWidth="1"/>
    <col min="5879" max="5879" width="24.28515625" style="116" customWidth="1"/>
    <col min="5880" max="5880" width="50.28515625" style="116" customWidth="1"/>
    <col min="5881" max="5881" width="10.28515625" style="116" customWidth="1"/>
    <col min="5882" max="5882" width="13.5703125" style="116" customWidth="1"/>
    <col min="5883" max="5883" width="9.85546875" style="116" customWidth="1"/>
    <col min="5884" max="5884" width="11.140625" style="116" customWidth="1"/>
    <col min="5885" max="5885" width="10.28515625" style="116" customWidth="1"/>
    <col min="5886" max="5886" width="12" style="116" customWidth="1"/>
    <col min="5887" max="5887" width="11.42578125" style="116" customWidth="1"/>
    <col min="5888" max="5888" width="15.140625" style="116" customWidth="1"/>
    <col min="5889" max="5889" width="10.85546875" style="116" customWidth="1"/>
    <col min="5890" max="5890" width="14.28515625" style="116" customWidth="1"/>
    <col min="5891" max="5891" width="43" style="116" customWidth="1"/>
    <col min="5892" max="5893" width="13.7109375" style="116" customWidth="1"/>
    <col min="5894" max="5896" width="8.7109375" style="116"/>
    <col min="5897" max="5897" width="9.85546875" style="116" bestFit="1" customWidth="1"/>
    <col min="5898" max="6130" width="8.7109375" style="116"/>
    <col min="6131" max="6131" width="3.7109375" style="116" customWidth="1"/>
    <col min="6132" max="6132" width="4.7109375" style="116" customWidth="1"/>
    <col min="6133" max="6133" width="7.7109375" style="116" customWidth="1"/>
    <col min="6134" max="6134" width="5.7109375" style="116" customWidth="1"/>
    <col min="6135" max="6135" width="24.28515625" style="116" customWidth="1"/>
    <col min="6136" max="6136" width="50.28515625" style="116" customWidth="1"/>
    <col min="6137" max="6137" width="10.28515625" style="116" customWidth="1"/>
    <col min="6138" max="6138" width="13.5703125" style="116" customWidth="1"/>
    <col min="6139" max="6139" width="9.85546875" style="116" customWidth="1"/>
    <col min="6140" max="6140" width="11.140625" style="116" customWidth="1"/>
    <col min="6141" max="6141" width="10.28515625" style="116" customWidth="1"/>
    <col min="6142" max="6142" width="12" style="116" customWidth="1"/>
    <col min="6143" max="6143" width="11.42578125" style="116" customWidth="1"/>
    <col min="6144" max="6144" width="15.140625" style="116" customWidth="1"/>
    <col min="6145" max="6145" width="10.85546875" style="116" customWidth="1"/>
    <col min="6146" max="6146" width="14.28515625" style="116" customWidth="1"/>
    <col min="6147" max="6147" width="43" style="116" customWidth="1"/>
    <col min="6148" max="6149" width="13.7109375" style="116" customWidth="1"/>
    <col min="6150" max="6152" width="8.7109375" style="116"/>
    <col min="6153" max="6153" width="9.85546875" style="116" bestFit="1" customWidth="1"/>
    <col min="6154" max="6386" width="8.7109375" style="116"/>
    <col min="6387" max="6387" width="3.7109375" style="116" customWidth="1"/>
    <col min="6388" max="6388" width="4.7109375" style="116" customWidth="1"/>
    <col min="6389" max="6389" width="7.7109375" style="116" customWidth="1"/>
    <col min="6390" max="6390" width="5.7109375" style="116" customWidth="1"/>
    <col min="6391" max="6391" width="24.28515625" style="116" customWidth="1"/>
    <col min="6392" max="6392" width="50.28515625" style="116" customWidth="1"/>
    <col min="6393" max="6393" width="10.28515625" style="116" customWidth="1"/>
    <col min="6394" max="6394" width="13.5703125" style="116" customWidth="1"/>
    <col min="6395" max="6395" width="9.85546875" style="116" customWidth="1"/>
    <col min="6396" max="6396" width="11.140625" style="116" customWidth="1"/>
    <col min="6397" max="6397" width="10.28515625" style="116" customWidth="1"/>
    <col min="6398" max="6398" width="12" style="116" customWidth="1"/>
    <col min="6399" max="6399" width="11.42578125" style="116" customWidth="1"/>
    <col min="6400" max="6400" width="15.140625" style="116" customWidth="1"/>
    <col min="6401" max="6401" width="10.85546875" style="116" customWidth="1"/>
    <col min="6402" max="6402" width="14.28515625" style="116" customWidth="1"/>
    <col min="6403" max="6403" width="43" style="116" customWidth="1"/>
    <col min="6404" max="6405" width="13.7109375" style="116" customWidth="1"/>
    <col min="6406" max="6408" width="8.7109375" style="116"/>
    <col min="6409" max="6409" width="9.85546875" style="116" bestFit="1" customWidth="1"/>
    <col min="6410" max="6642" width="8.7109375" style="116"/>
    <col min="6643" max="6643" width="3.7109375" style="116" customWidth="1"/>
    <col min="6644" max="6644" width="4.7109375" style="116" customWidth="1"/>
    <col min="6645" max="6645" width="7.7109375" style="116" customWidth="1"/>
    <col min="6646" max="6646" width="5.7109375" style="116" customWidth="1"/>
    <col min="6647" max="6647" width="24.28515625" style="116" customWidth="1"/>
    <col min="6648" max="6648" width="50.28515625" style="116" customWidth="1"/>
    <col min="6649" max="6649" width="10.28515625" style="116" customWidth="1"/>
    <col min="6650" max="6650" width="13.5703125" style="116" customWidth="1"/>
    <col min="6651" max="6651" width="9.85546875" style="116" customWidth="1"/>
    <col min="6652" max="6652" width="11.140625" style="116" customWidth="1"/>
    <col min="6653" max="6653" width="10.28515625" style="116" customWidth="1"/>
    <col min="6654" max="6654" width="12" style="116" customWidth="1"/>
    <col min="6655" max="6655" width="11.42578125" style="116" customWidth="1"/>
    <col min="6656" max="6656" width="15.140625" style="116" customWidth="1"/>
    <col min="6657" max="6657" width="10.85546875" style="116" customWidth="1"/>
    <col min="6658" max="6658" width="14.28515625" style="116" customWidth="1"/>
    <col min="6659" max="6659" width="43" style="116" customWidth="1"/>
    <col min="6660" max="6661" width="13.7109375" style="116" customWidth="1"/>
    <col min="6662" max="6664" width="8.7109375" style="116"/>
    <col min="6665" max="6665" width="9.85546875" style="116" bestFit="1" customWidth="1"/>
    <col min="6666" max="6898" width="8.7109375" style="116"/>
    <col min="6899" max="6899" width="3.7109375" style="116" customWidth="1"/>
    <col min="6900" max="6900" width="4.7109375" style="116" customWidth="1"/>
    <col min="6901" max="6901" width="7.7109375" style="116" customWidth="1"/>
    <col min="6902" max="6902" width="5.7109375" style="116" customWidth="1"/>
    <col min="6903" max="6903" width="24.28515625" style="116" customWidth="1"/>
    <col min="6904" max="6904" width="50.28515625" style="116" customWidth="1"/>
    <col min="6905" max="6905" width="10.28515625" style="116" customWidth="1"/>
    <col min="6906" max="6906" width="13.5703125" style="116" customWidth="1"/>
    <col min="6907" max="6907" width="9.85546875" style="116" customWidth="1"/>
    <col min="6908" max="6908" width="11.140625" style="116" customWidth="1"/>
    <col min="6909" max="6909" width="10.28515625" style="116" customWidth="1"/>
    <col min="6910" max="6910" width="12" style="116" customWidth="1"/>
    <col min="6911" max="6911" width="11.42578125" style="116" customWidth="1"/>
    <col min="6912" max="6912" width="15.140625" style="116" customWidth="1"/>
    <col min="6913" max="6913" width="10.85546875" style="116" customWidth="1"/>
    <col min="6914" max="6914" width="14.28515625" style="116" customWidth="1"/>
    <col min="6915" max="6915" width="43" style="116" customWidth="1"/>
    <col min="6916" max="6917" width="13.7109375" style="116" customWidth="1"/>
    <col min="6918" max="6920" width="8.7109375" style="116"/>
    <col min="6921" max="6921" width="9.85546875" style="116" bestFit="1" customWidth="1"/>
    <col min="6922" max="7154" width="8.7109375" style="116"/>
    <col min="7155" max="7155" width="3.7109375" style="116" customWidth="1"/>
    <col min="7156" max="7156" width="4.7109375" style="116" customWidth="1"/>
    <col min="7157" max="7157" width="7.7109375" style="116" customWidth="1"/>
    <col min="7158" max="7158" width="5.7109375" style="116" customWidth="1"/>
    <col min="7159" max="7159" width="24.28515625" style="116" customWidth="1"/>
    <col min="7160" max="7160" width="50.28515625" style="116" customWidth="1"/>
    <col min="7161" max="7161" width="10.28515625" style="116" customWidth="1"/>
    <col min="7162" max="7162" width="13.5703125" style="116" customWidth="1"/>
    <col min="7163" max="7163" width="9.85546875" style="116" customWidth="1"/>
    <col min="7164" max="7164" width="11.140625" style="116" customWidth="1"/>
    <col min="7165" max="7165" width="10.28515625" style="116" customWidth="1"/>
    <col min="7166" max="7166" width="12" style="116" customWidth="1"/>
    <col min="7167" max="7167" width="11.42578125" style="116" customWidth="1"/>
    <col min="7168" max="7168" width="15.140625" style="116" customWidth="1"/>
    <col min="7169" max="7169" width="10.85546875" style="116" customWidth="1"/>
    <col min="7170" max="7170" width="14.28515625" style="116" customWidth="1"/>
    <col min="7171" max="7171" width="43" style="116" customWidth="1"/>
    <col min="7172" max="7173" width="13.7109375" style="116" customWidth="1"/>
    <col min="7174" max="7176" width="8.7109375" style="116"/>
    <col min="7177" max="7177" width="9.85546875" style="116" bestFit="1" customWidth="1"/>
    <col min="7178" max="7410" width="8.7109375" style="116"/>
    <col min="7411" max="7411" width="3.7109375" style="116" customWidth="1"/>
    <col min="7412" max="7412" width="4.7109375" style="116" customWidth="1"/>
    <col min="7413" max="7413" width="7.7109375" style="116" customWidth="1"/>
    <col min="7414" max="7414" width="5.7109375" style="116" customWidth="1"/>
    <col min="7415" max="7415" width="24.28515625" style="116" customWidth="1"/>
    <col min="7416" max="7416" width="50.28515625" style="116" customWidth="1"/>
    <col min="7417" max="7417" width="10.28515625" style="116" customWidth="1"/>
    <col min="7418" max="7418" width="13.5703125" style="116" customWidth="1"/>
    <col min="7419" max="7419" width="9.85546875" style="116" customWidth="1"/>
    <col min="7420" max="7420" width="11.140625" style="116" customWidth="1"/>
    <col min="7421" max="7421" width="10.28515625" style="116" customWidth="1"/>
    <col min="7422" max="7422" width="12" style="116" customWidth="1"/>
    <col min="7423" max="7423" width="11.42578125" style="116" customWidth="1"/>
    <col min="7424" max="7424" width="15.140625" style="116" customWidth="1"/>
    <col min="7425" max="7425" width="10.85546875" style="116" customWidth="1"/>
    <col min="7426" max="7426" width="14.28515625" style="116" customWidth="1"/>
    <col min="7427" max="7427" width="43" style="116" customWidth="1"/>
    <col min="7428" max="7429" width="13.7109375" style="116" customWidth="1"/>
    <col min="7430" max="7432" width="8.7109375" style="116"/>
    <col min="7433" max="7433" width="9.85546875" style="116" bestFit="1" customWidth="1"/>
    <col min="7434" max="7666" width="8.7109375" style="116"/>
    <col min="7667" max="7667" width="3.7109375" style="116" customWidth="1"/>
    <col min="7668" max="7668" width="4.7109375" style="116" customWidth="1"/>
    <col min="7669" max="7669" width="7.7109375" style="116" customWidth="1"/>
    <col min="7670" max="7670" width="5.7109375" style="116" customWidth="1"/>
    <col min="7671" max="7671" width="24.28515625" style="116" customWidth="1"/>
    <col min="7672" max="7672" width="50.28515625" style="116" customWidth="1"/>
    <col min="7673" max="7673" width="10.28515625" style="116" customWidth="1"/>
    <col min="7674" max="7674" width="13.5703125" style="116" customWidth="1"/>
    <col min="7675" max="7675" width="9.85546875" style="116" customWidth="1"/>
    <col min="7676" max="7676" width="11.140625" style="116" customWidth="1"/>
    <col min="7677" max="7677" width="10.28515625" style="116" customWidth="1"/>
    <col min="7678" max="7678" width="12" style="116" customWidth="1"/>
    <col min="7679" max="7679" width="11.42578125" style="116" customWidth="1"/>
    <col min="7680" max="7680" width="15.140625" style="116" customWidth="1"/>
    <col min="7681" max="7681" width="10.85546875" style="116" customWidth="1"/>
    <col min="7682" max="7682" width="14.28515625" style="116" customWidth="1"/>
    <col min="7683" max="7683" width="43" style="116" customWidth="1"/>
    <col min="7684" max="7685" width="13.7109375" style="116" customWidth="1"/>
    <col min="7686" max="7688" width="8.7109375" style="116"/>
    <col min="7689" max="7689" width="9.85546875" style="116" bestFit="1" customWidth="1"/>
    <col min="7690" max="7922" width="8.7109375" style="116"/>
    <col min="7923" max="7923" width="3.7109375" style="116" customWidth="1"/>
    <col min="7924" max="7924" width="4.7109375" style="116" customWidth="1"/>
    <col min="7925" max="7925" width="7.7109375" style="116" customWidth="1"/>
    <col min="7926" max="7926" width="5.7109375" style="116" customWidth="1"/>
    <col min="7927" max="7927" width="24.28515625" style="116" customWidth="1"/>
    <col min="7928" max="7928" width="50.28515625" style="116" customWidth="1"/>
    <col min="7929" max="7929" width="10.28515625" style="116" customWidth="1"/>
    <col min="7930" max="7930" width="13.5703125" style="116" customWidth="1"/>
    <col min="7931" max="7931" width="9.85546875" style="116" customWidth="1"/>
    <col min="7932" max="7932" width="11.140625" style="116" customWidth="1"/>
    <col min="7933" max="7933" width="10.28515625" style="116" customWidth="1"/>
    <col min="7934" max="7934" width="12" style="116" customWidth="1"/>
    <col min="7935" max="7935" width="11.42578125" style="116" customWidth="1"/>
    <col min="7936" max="7936" width="15.140625" style="116" customWidth="1"/>
    <col min="7937" max="7937" width="10.85546875" style="116" customWidth="1"/>
    <col min="7938" max="7938" width="14.28515625" style="116" customWidth="1"/>
    <col min="7939" max="7939" width="43" style="116" customWidth="1"/>
    <col min="7940" max="7941" width="13.7109375" style="116" customWidth="1"/>
    <col min="7942" max="7944" width="8.7109375" style="116"/>
    <col min="7945" max="7945" width="9.85546875" style="116" bestFit="1" customWidth="1"/>
    <col min="7946" max="8178" width="8.7109375" style="116"/>
    <col min="8179" max="8179" width="3.7109375" style="116" customWidth="1"/>
    <col min="8180" max="8180" width="4.7109375" style="116" customWidth="1"/>
    <col min="8181" max="8181" width="7.7109375" style="116" customWidth="1"/>
    <col min="8182" max="8182" width="5.7109375" style="116" customWidth="1"/>
    <col min="8183" max="8183" width="24.28515625" style="116" customWidth="1"/>
    <col min="8184" max="8184" width="50.28515625" style="116" customWidth="1"/>
    <col min="8185" max="8185" width="10.28515625" style="116" customWidth="1"/>
    <col min="8186" max="8186" width="13.5703125" style="116" customWidth="1"/>
    <col min="8187" max="8187" width="9.85546875" style="116" customWidth="1"/>
    <col min="8188" max="8188" width="11.140625" style="116" customWidth="1"/>
    <col min="8189" max="8189" width="10.28515625" style="116" customWidth="1"/>
    <col min="8190" max="8190" width="12" style="116" customWidth="1"/>
    <col min="8191" max="8191" width="11.42578125" style="116" customWidth="1"/>
    <col min="8192" max="8192" width="15.140625" style="116" customWidth="1"/>
    <col min="8193" max="8193" width="10.85546875" style="116" customWidth="1"/>
    <col min="8194" max="8194" width="14.28515625" style="116" customWidth="1"/>
    <col min="8195" max="8195" width="43" style="116" customWidth="1"/>
    <col min="8196" max="8197" width="13.7109375" style="116" customWidth="1"/>
    <col min="8198" max="8200" width="8.7109375" style="116"/>
    <col min="8201" max="8201" width="9.85546875" style="116" bestFit="1" customWidth="1"/>
    <col min="8202" max="8434" width="8.7109375" style="116"/>
    <col min="8435" max="8435" width="3.7109375" style="116" customWidth="1"/>
    <col min="8436" max="8436" width="4.7109375" style="116" customWidth="1"/>
    <col min="8437" max="8437" width="7.7109375" style="116" customWidth="1"/>
    <col min="8438" max="8438" width="5.7109375" style="116" customWidth="1"/>
    <col min="8439" max="8439" width="24.28515625" style="116" customWidth="1"/>
    <col min="8440" max="8440" width="50.28515625" style="116" customWidth="1"/>
    <col min="8441" max="8441" width="10.28515625" style="116" customWidth="1"/>
    <col min="8442" max="8442" width="13.5703125" style="116" customWidth="1"/>
    <col min="8443" max="8443" width="9.85546875" style="116" customWidth="1"/>
    <col min="8444" max="8444" width="11.140625" style="116" customWidth="1"/>
    <col min="8445" max="8445" width="10.28515625" style="116" customWidth="1"/>
    <col min="8446" max="8446" width="12" style="116" customWidth="1"/>
    <col min="8447" max="8447" width="11.42578125" style="116" customWidth="1"/>
    <col min="8448" max="8448" width="15.140625" style="116" customWidth="1"/>
    <col min="8449" max="8449" width="10.85546875" style="116" customWidth="1"/>
    <col min="8450" max="8450" width="14.28515625" style="116" customWidth="1"/>
    <col min="8451" max="8451" width="43" style="116" customWidth="1"/>
    <col min="8452" max="8453" width="13.7109375" style="116" customWidth="1"/>
    <col min="8454" max="8456" width="8.7109375" style="116"/>
    <col min="8457" max="8457" width="9.85546875" style="116" bestFit="1" customWidth="1"/>
    <col min="8458" max="8690" width="8.7109375" style="116"/>
    <col min="8691" max="8691" width="3.7109375" style="116" customWidth="1"/>
    <col min="8692" max="8692" width="4.7109375" style="116" customWidth="1"/>
    <col min="8693" max="8693" width="7.7109375" style="116" customWidth="1"/>
    <col min="8694" max="8694" width="5.7109375" style="116" customWidth="1"/>
    <col min="8695" max="8695" width="24.28515625" style="116" customWidth="1"/>
    <col min="8696" max="8696" width="50.28515625" style="116" customWidth="1"/>
    <col min="8697" max="8697" width="10.28515625" style="116" customWidth="1"/>
    <col min="8698" max="8698" width="13.5703125" style="116" customWidth="1"/>
    <col min="8699" max="8699" width="9.85546875" style="116" customWidth="1"/>
    <col min="8700" max="8700" width="11.140625" style="116" customWidth="1"/>
    <col min="8701" max="8701" width="10.28515625" style="116" customWidth="1"/>
    <col min="8702" max="8702" width="12" style="116" customWidth="1"/>
    <col min="8703" max="8703" width="11.42578125" style="116" customWidth="1"/>
    <col min="8704" max="8704" width="15.140625" style="116" customWidth="1"/>
    <col min="8705" max="8705" width="10.85546875" style="116" customWidth="1"/>
    <col min="8706" max="8706" width="14.28515625" style="116" customWidth="1"/>
    <col min="8707" max="8707" width="43" style="116" customWidth="1"/>
    <col min="8708" max="8709" width="13.7109375" style="116" customWidth="1"/>
    <col min="8710" max="8712" width="8.7109375" style="116"/>
    <col min="8713" max="8713" width="9.85546875" style="116" bestFit="1" customWidth="1"/>
    <col min="8714" max="8946" width="8.7109375" style="116"/>
    <col min="8947" max="8947" width="3.7109375" style="116" customWidth="1"/>
    <col min="8948" max="8948" width="4.7109375" style="116" customWidth="1"/>
    <col min="8949" max="8949" width="7.7109375" style="116" customWidth="1"/>
    <col min="8950" max="8950" width="5.7109375" style="116" customWidth="1"/>
    <col min="8951" max="8951" width="24.28515625" style="116" customWidth="1"/>
    <col min="8952" max="8952" width="50.28515625" style="116" customWidth="1"/>
    <col min="8953" max="8953" width="10.28515625" style="116" customWidth="1"/>
    <col min="8954" max="8954" width="13.5703125" style="116" customWidth="1"/>
    <col min="8955" max="8955" width="9.85546875" style="116" customWidth="1"/>
    <col min="8956" max="8956" width="11.140625" style="116" customWidth="1"/>
    <col min="8957" max="8957" width="10.28515625" style="116" customWidth="1"/>
    <col min="8958" max="8958" width="12" style="116" customWidth="1"/>
    <col min="8959" max="8959" width="11.42578125" style="116" customWidth="1"/>
    <col min="8960" max="8960" width="15.140625" style="116" customWidth="1"/>
    <col min="8961" max="8961" width="10.85546875" style="116" customWidth="1"/>
    <col min="8962" max="8962" width="14.28515625" style="116" customWidth="1"/>
    <col min="8963" max="8963" width="43" style="116" customWidth="1"/>
    <col min="8964" max="8965" width="13.7109375" style="116" customWidth="1"/>
    <col min="8966" max="8968" width="8.7109375" style="116"/>
    <col min="8969" max="8969" width="9.85546875" style="116" bestFit="1" customWidth="1"/>
    <col min="8970" max="9202" width="8.7109375" style="116"/>
    <col min="9203" max="9203" width="3.7109375" style="116" customWidth="1"/>
    <col min="9204" max="9204" width="4.7109375" style="116" customWidth="1"/>
    <col min="9205" max="9205" width="7.7109375" style="116" customWidth="1"/>
    <col min="9206" max="9206" width="5.7109375" style="116" customWidth="1"/>
    <col min="9207" max="9207" width="24.28515625" style="116" customWidth="1"/>
    <col min="9208" max="9208" width="50.28515625" style="116" customWidth="1"/>
    <col min="9209" max="9209" width="10.28515625" style="116" customWidth="1"/>
    <col min="9210" max="9210" width="13.5703125" style="116" customWidth="1"/>
    <col min="9211" max="9211" width="9.85546875" style="116" customWidth="1"/>
    <col min="9212" max="9212" width="11.140625" style="116" customWidth="1"/>
    <col min="9213" max="9213" width="10.28515625" style="116" customWidth="1"/>
    <col min="9214" max="9214" width="12" style="116" customWidth="1"/>
    <col min="9215" max="9215" width="11.42578125" style="116" customWidth="1"/>
    <col min="9216" max="9216" width="15.140625" style="116" customWidth="1"/>
    <col min="9217" max="9217" width="10.85546875" style="116" customWidth="1"/>
    <col min="9218" max="9218" width="14.28515625" style="116" customWidth="1"/>
    <col min="9219" max="9219" width="43" style="116" customWidth="1"/>
    <col min="9220" max="9221" width="13.7109375" style="116" customWidth="1"/>
    <col min="9222" max="9224" width="8.7109375" style="116"/>
    <col min="9225" max="9225" width="9.85546875" style="116" bestFit="1" customWidth="1"/>
    <col min="9226" max="9458" width="8.7109375" style="116"/>
    <col min="9459" max="9459" width="3.7109375" style="116" customWidth="1"/>
    <col min="9460" max="9460" width="4.7109375" style="116" customWidth="1"/>
    <col min="9461" max="9461" width="7.7109375" style="116" customWidth="1"/>
    <col min="9462" max="9462" width="5.7109375" style="116" customWidth="1"/>
    <col min="9463" max="9463" width="24.28515625" style="116" customWidth="1"/>
    <col min="9464" max="9464" width="50.28515625" style="116" customWidth="1"/>
    <col min="9465" max="9465" width="10.28515625" style="116" customWidth="1"/>
    <col min="9466" max="9466" width="13.5703125" style="116" customWidth="1"/>
    <col min="9467" max="9467" width="9.85546875" style="116" customWidth="1"/>
    <col min="9468" max="9468" width="11.140625" style="116" customWidth="1"/>
    <col min="9469" max="9469" width="10.28515625" style="116" customWidth="1"/>
    <col min="9470" max="9470" width="12" style="116" customWidth="1"/>
    <col min="9471" max="9471" width="11.42578125" style="116" customWidth="1"/>
    <col min="9472" max="9472" width="15.140625" style="116" customWidth="1"/>
    <col min="9473" max="9473" width="10.85546875" style="116" customWidth="1"/>
    <col min="9474" max="9474" width="14.28515625" style="116" customWidth="1"/>
    <col min="9475" max="9475" width="43" style="116" customWidth="1"/>
    <col min="9476" max="9477" width="13.7109375" style="116" customWidth="1"/>
    <col min="9478" max="9480" width="8.7109375" style="116"/>
    <col min="9481" max="9481" width="9.85546875" style="116" bestFit="1" customWidth="1"/>
    <col min="9482" max="9714" width="8.7109375" style="116"/>
    <col min="9715" max="9715" width="3.7109375" style="116" customWidth="1"/>
    <col min="9716" max="9716" width="4.7109375" style="116" customWidth="1"/>
    <col min="9717" max="9717" width="7.7109375" style="116" customWidth="1"/>
    <col min="9718" max="9718" width="5.7109375" style="116" customWidth="1"/>
    <col min="9719" max="9719" width="24.28515625" style="116" customWidth="1"/>
    <col min="9720" max="9720" width="50.28515625" style="116" customWidth="1"/>
    <col min="9721" max="9721" width="10.28515625" style="116" customWidth="1"/>
    <col min="9722" max="9722" width="13.5703125" style="116" customWidth="1"/>
    <col min="9723" max="9723" width="9.85546875" style="116" customWidth="1"/>
    <col min="9724" max="9724" width="11.140625" style="116" customWidth="1"/>
    <col min="9725" max="9725" width="10.28515625" style="116" customWidth="1"/>
    <col min="9726" max="9726" width="12" style="116" customWidth="1"/>
    <col min="9727" max="9727" width="11.42578125" style="116" customWidth="1"/>
    <col min="9728" max="9728" width="15.140625" style="116" customWidth="1"/>
    <col min="9729" max="9729" width="10.85546875" style="116" customWidth="1"/>
    <col min="9730" max="9730" width="14.28515625" style="116" customWidth="1"/>
    <col min="9731" max="9731" width="43" style="116" customWidth="1"/>
    <col min="9732" max="9733" width="13.7109375" style="116" customWidth="1"/>
    <col min="9734" max="9736" width="8.7109375" style="116"/>
    <col min="9737" max="9737" width="9.85546875" style="116" bestFit="1" customWidth="1"/>
    <col min="9738" max="9970" width="8.7109375" style="116"/>
    <col min="9971" max="9971" width="3.7109375" style="116" customWidth="1"/>
    <col min="9972" max="9972" width="4.7109375" style="116" customWidth="1"/>
    <col min="9973" max="9973" width="7.7109375" style="116" customWidth="1"/>
    <col min="9974" max="9974" width="5.7109375" style="116" customWidth="1"/>
    <col min="9975" max="9975" width="24.28515625" style="116" customWidth="1"/>
    <col min="9976" max="9976" width="50.28515625" style="116" customWidth="1"/>
    <col min="9977" max="9977" width="10.28515625" style="116" customWidth="1"/>
    <col min="9978" max="9978" width="13.5703125" style="116" customWidth="1"/>
    <col min="9979" max="9979" width="9.85546875" style="116" customWidth="1"/>
    <col min="9980" max="9980" width="11.140625" style="116" customWidth="1"/>
    <col min="9981" max="9981" width="10.28515625" style="116" customWidth="1"/>
    <col min="9982" max="9982" width="12" style="116" customWidth="1"/>
    <col min="9983" max="9983" width="11.42578125" style="116" customWidth="1"/>
    <col min="9984" max="9984" width="15.140625" style="116" customWidth="1"/>
    <col min="9985" max="9985" width="10.85546875" style="116" customWidth="1"/>
    <col min="9986" max="9986" width="14.28515625" style="116" customWidth="1"/>
    <col min="9987" max="9987" width="43" style="116" customWidth="1"/>
    <col min="9988" max="9989" width="13.7109375" style="116" customWidth="1"/>
    <col min="9990" max="9992" width="8.7109375" style="116"/>
    <col min="9993" max="9993" width="9.85546875" style="116" bestFit="1" customWidth="1"/>
    <col min="9994" max="10226" width="8.7109375" style="116"/>
    <col min="10227" max="10227" width="3.7109375" style="116" customWidth="1"/>
    <col min="10228" max="10228" width="4.7109375" style="116" customWidth="1"/>
    <col min="10229" max="10229" width="7.7109375" style="116" customWidth="1"/>
    <col min="10230" max="10230" width="5.7109375" style="116" customWidth="1"/>
    <col min="10231" max="10231" width="24.28515625" style="116" customWidth="1"/>
    <col min="10232" max="10232" width="50.28515625" style="116" customWidth="1"/>
    <col min="10233" max="10233" width="10.28515625" style="116" customWidth="1"/>
    <col min="10234" max="10234" width="13.5703125" style="116" customWidth="1"/>
    <col min="10235" max="10235" width="9.85546875" style="116" customWidth="1"/>
    <col min="10236" max="10236" width="11.140625" style="116" customWidth="1"/>
    <col min="10237" max="10237" width="10.28515625" style="116" customWidth="1"/>
    <col min="10238" max="10238" width="12" style="116" customWidth="1"/>
    <col min="10239" max="10239" width="11.42578125" style="116" customWidth="1"/>
    <col min="10240" max="10240" width="15.140625" style="116" customWidth="1"/>
    <col min="10241" max="10241" width="10.85546875" style="116" customWidth="1"/>
    <col min="10242" max="10242" width="14.28515625" style="116" customWidth="1"/>
    <col min="10243" max="10243" width="43" style="116" customWidth="1"/>
    <col min="10244" max="10245" width="13.7109375" style="116" customWidth="1"/>
    <col min="10246" max="10248" width="8.7109375" style="116"/>
    <col min="10249" max="10249" width="9.85546875" style="116" bestFit="1" customWidth="1"/>
    <col min="10250" max="10482" width="8.7109375" style="116"/>
    <col min="10483" max="10483" width="3.7109375" style="116" customWidth="1"/>
    <col min="10484" max="10484" width="4.7109375" style="116" customWidth="1"/>
    <col min="10485" max="10485" width="7.7109375" style="116" customWidth="1"/>
    <col min="10486" max="10486" width="5.7109375" style="116" customWidth="1"/>
    <col min="10487" max="10487" width="24.28515625" style="116" customWidth="1"/>
    <col min="10488" max="10488" width="50.28515625" style="116" customWidth="1"/>
    <col min="10489" max="10489" width="10.28515625" style="116" customWidth="1"/>
    <col min="10490" max="10490" width="13.5703125" style="116" customWidth="1"/>
    <col min="10491" max="10491" width="9.85546875" style="116" customWidth="1"/>
    <col min="10492" max="10492" width="11.140625" style="116" customWidth="1"/>
    <col min="10493" max="10493" width="10.28515625" style="116" customWidth="1"/>
    <col min="10494" max="10494" width="12" style="116" customWidth="1"/>
    <col min="10495" max="10495" width="11.42578125" style="116" customWidth="1"/>
    <col min="10496" max="10496" width="15.140625" style="116" customWidth="1"/>
    <col min="10497" max="10497" width="10.85546875" style="116" customWidth="1"/>
    <col min="10498" max="10498" width="14.28515625" style="116" customWidth="1"/>
    <col min="10499" max="10499" width="43" style="116" customWidth="1"/>
    <col min="10500" max="10501" width="13.7109375" style="116" customWidth="1"/>
    <col min="10502" max="10504" width="8.7109375" style="116"/>
    <col min="10505" max="10505" width="9.85546875" style="116" bestFit="1" customWidth="1"/>
    <col min="10506" max="10738" width="8.7109375" style="116"/>
    <col min="10739" max="10739" width="3.7109375" style="116" customWidth="1"/>
    <col min="10740" max="10740" width="4.7109375" style="116" customWidth="1"/>
    <col min="10741" max="10741" width="7.7109375" style="116" customWidth="1"/>
    <col min="10742" max="10742" width="5.7109375" style="116" customWidth="1"/>
    <col min="10743" max="10743" width="24.28515625" style="116" customWidth="1"/>
    <col min="10744" max="10744" width="50.28515625" style="116" customWidth="1"/>
    <col min="10745" max="10745" width="10.28515625" style="116" customWidth="1"/>
    <col min="10746" max="10746" width="13.5703125" style="116" customWidth="1"/>
    <col min="10747" max="10747" width="9.85546875" style="116" customWidth="1"/>
    <col min="10748" max="10748" width="11.140625" style="116" customWidth="1"/>
    <col min="10749" max="10749" width="10.28515625" style="116" customWidth="1"/>
    <col min="10750" max="10750" width="12" style="116" customWidth="1"/>
    <col min="10751" max="10751" width="11.42578125" style="116" customWidth="1"/>
    <col min="10752" max="10752" width="15.140625" style="116" customWidth="1"/>
    <col min="10753" max="10753" width="10.85546875" style="116" customWidth="1"/>
    <col min="10754" max="10754" width="14.28515625" style="116" customWidth="1"/>
    <col min="10755" max="10755" width="43" style="116" customWidth="1"/>
    <col min="10756" max="10757" width="13.7109375" style="116" customWidth="1"/>
    <col min="10758" max="10760" width="8.7109375" style="116"/>
    <col min="10761" max="10761" width="9.85546875" style="116" bestFit="1" customWidth="1"/>
    <col min="10762" max="10994" width="8.7109375" style="116"/>
    <col min="10995" max="10995" width="3.7109375" style="116" customWidth="1"/>
    <col min="10996" max="10996" width="4.7109375" style="116" customWidth="1"/>
    <col min="10997" max="10997" width="7.7109375" style="116" customWidth="1"/>
    <col min="10998" max="10998" width="5.7109375" style="116" customWidth="1"/>
    <col min="10999" max="10999" width="24.28515625" style="116" customWidth="1"/>
    <col min="11000" max="11000" width="50.28515625" style="116" customWidth="1"/>
    <col min="11001" max="11001" width="10.28515625" style="116" customWidth="1"/>
    <col min="11002" max="11002" width="13.5703125" style="116" customWidth="1"/>
    <col min="11003" max="11003" width="9.85546875" style="116" customWidth="1"/>
    <col min="11004" max="11004" width="11.140625" style="116" customWidth="1"/>
    <col min="11005" max="11005" width="10.28515625" style="116" customWidth="1"/>
    <col min="11006" max="11006" width="12" style="116" customWidth="1"/>
    <col min="11007" max="11007" width="11.42578125" style="116" customWidth="1"/>
    <col min="11008" max="11008" width="15.140625" style="116" customWidth="1"/>
    <col min="11009" max="11009" width="10.85546875" style="116" customWidth="1"/>
    <col min="11010" max="11010" width="14.28515625" style="116" customWidth="1"/>
    <col min="11011" max="11011" width="43" style="116" customWidth="1"/>
    <col min="11012" max="11013" width="13.7109375" style="116" customWidth="1"/>
    <col min="11014" max="11016" width="8.7109375" style="116"/>
    <col min="11017" max="11017" width="9.85546875" style="116" bestFit="1" customWidth="1"/>
    <col min="11018" max="11250" width="8.7109375" style="116"/>
    <col min="11251" max="11251" width="3.7109375" style="116" customWidth="1"/>
    <col min="11252" max="11252" width="4.7109375" style="116" customWidth="1"/>
    <col min="11253" max="11253" width="7.7109375" style="116" customWidth="1"/>
    <col min="11254" max="11254" width="5.7109375" style="116" customWidth="1"/>
    <col min="11255" max="11255" width="24.28515625" style="116" customWidth="1"/>
    <col min="11256" max="11256" width="50.28515625" style="116" customWidth="1"/>
    <col min="11257" max="11257" width="10.28515625" style="116" customWidth="1"/>
    <col min="11258" max="11258" width="13.5703125" style="116" customWidth="1"/>
    <col min="11259" max="11259" width="9.85546875" style="116" customWidth="1"/>
    <col min="11260" max="11260" width="11.140625" style="116" customWidth="1"/>
    <col min="11261" max="11261" width="10.28515625" style="116" customWidth="1"/>
    <col min="11262" max="11262" width="12" style="116" customWidth="1"/>
    <col min="11263" max="11263" width="11.42578125" style="116" customWidth="1"/>
    <col min="11264" max="11264" width="15.140625" style="116" customWidth="1"/>
    <col min="11265" max="11265" width="10.85546875" style="116" customWidth="1"/>
    <col min="11266" max="11266" width="14.28515625" style="116" customWidth="1"/>
    <col min="11267" max="11267" width="43" style="116" customWidth="1"/>
    <col min="11268" max="11269" width="13.7109375" style="116" customWidth="1"/>
    <col min="11270" max="11272" width="8.7109375" style="116"/>
    <col min="11273" max="11273" width="9.85546875" style="116" bestFit="1" customWidth="1"/>
    <col min="11274" max="11506" width="8.7109375" style="116"/>
    <col min="11507" max="11507" width="3.7109375" style="116" customWidth="1"/>
    <col min="11508" max="11508" width="4.7109375" style="116" customWidth="1"/>
    <col min="11509" max="11509" width="7.7109375" style="116" customWidth="1"/>
    <col min="11510" max="11510" width="5.7109375" style="116" customWidth="1"/>
    <col min="11511" max="11511" width="24.28515625" style="116" customWidth="1"/>
    <col min="11512" max="11512" width="50.28515625" style="116" customWidth="1"/>
    <col min="11513" max="11513" width="10.28515625" style="116" customWidth="1"/>
    <col min="11514" max="11514" width="13.5703125" style="116" customWidth="1"/>
    <col min="11515" max="11515" width="9.85546875" style="116" customWidth="1"/>
    <col min="11516" max="11516" width="11.140625" style="116" customWidth="1"/>
    <col min="11517" max="11517" width="10.28515625" style="116" customWidth="1"/>
    <col min="11518" max="11518" width="12" style="116" customWidth="1"/>
    <col min="11519" max="11519" width="11.42578125" style="116" customWidth="1"/>
    <col min="11520" max="11520" width="15.140625" style="116" customWidth="1"/>
    <col min="11521" max="11521" width="10.85546875" style="116" customWidth="1"/>
    <col min="11522" max="11522" width="14.28515625" style="116" customWidth="1"/>
    <col min="11523" max="11523" width="43" style="116" customWidth="1"/>
    <col min="11524" max="11525" width="13.7109375" style="116" customWidth="1"/>
    <col min="11526" max="11528" width="8.7109375" style="116"/>
    <col min="11529" max="11529" width="9.85546875" style="116" bestFit="1" customWidth="1"/>
    <col min="11530" max="11762" width="8.7109375" style="116"/>
    <col min="11763" max="11763" width="3.7109375" style="116" customWidth="1"/>
    <col min="11764" max="11764" width="4.7109375" style="116" customWidth="1"/>
    <col min="11765" max="11765" width="7.7109375" style="116" customWidth="1"/>
    <col min="11766" max="11766" width="5.7109375" style="116" customWidth="1"/>
    <col min="11767" max="11767" width="24.28515625" style="116" customWidth="1"/>
    <col min="11768" max="11768" width="50.28515625" style="116" customWidth="1"/>
    <col min="11769" max="11769" width="10.28515625" style="116" customWidth="1"/>
    <col min="11770" max="11770" width="13.5703125" style="116" customWidth="1"/>
    <col min="11771" max="11771" width="9.85546875" style="116" customWidth="1"/>
    <col min="11772" max="11772" width="11.140625" style="116" customWidth="1"/>
    <col min="11773" max="11773" width="10.28515625" style="116" customWidth="1"/>
    <col min="11774" max="11774" width="12" style="116" customWidth="1"/>
    <col min="11775" max="11775" width="11.42578125" style="116" customWidth="1"/>
    <col min="11776" max="11776" width="15.140625" style="116" customWidth="1"/>
    <col min="11777" max="11777" width="10.85546875" style="116" customWidth="1"/>
    <col min="11778" max="11778" width="14.28515625" style="116" customWidth="1"/>
    <col min="11779" max="11779" width="43" style="116" customWidth="1"/>
    <col min="11780" max="11781" width="13.7109375" style="116" customWidth="1"/>
    <col min="11782" max="11784" width="8.7109375" style="116"/>
    <col min="11785" max="11785" width="9.85546875" style="116" bestFit="1" customWidth="1"/>
    <col min="11786" max="12018" width="8.7109375" style="116"/>
    <col min="12019" max="12019" width="3.7109375" style="116" customWidth="1"/>
    <col min="12020" max="12020" width="4.7109375" style="116" customWidth="1"/>
    <col min="12021" max="12021" width="7.7109375" style="116" customWidth="1"/>
    <col min="12022" max="12022" width="5.7109375" style="116" customWidth="1"/>
    <col min="12023" max="12023" width="24.28515625" style="116" customWidth="1"/>
    <col min="12024" max="12024" width="50.28515625" style="116" customWidth="1"/>
    <col min="12025" max="12025" width="10.28515625" style="116" customWidth="1"/>
    <col min="12026" max="12026" width="13.5703125" style="116" customWidth="1"/>
    <col min="12027" max="12027" width="9.85546875" style="116" customWidth="1"/>
    <col min="12028" max="12028" width="11.140625" style="116" customWidth="1"/>
    <col min="12029" max="12029" width="10.28515625" style="116" customWidth="1"/>
    <col min="12030" max="12030" width="12" style="116" customWidth="1"/>
    <col min="12031" max="12031" width="11.42578125" style="116" customWidth="1"/>
    <col min="12032" max="12032" width="15.140625" style="116" customWidth="1"/>
    <col min="12033" max="12033" width="10.85546875" style="116" customWidth="1"/>
    <col min="12034" max="12034" width="14.28515625" style="116" customWidth="1"/>
    <col min="12035" max="12035" width="43" style="116" customWidth="1"/>
    <col min="12036" max="12037" width="13.7109375" style="116" customWidth="1"/>
    <col min="12038" max="12040" width="8.7109375" style="116"/>
    <col min="12041" max="12041" width="9.85546875" style="116" bestFit="1" customWidth="1"/>
    <col min="12042" max="12274" width="8.7109375" style="116"/>
    <col min="12275" max="12275" width="3.7109375" style="116" customWidth="1"/>
    <col min="12276" max="12276" width="4.7109375" style="116" customWidth="1"/>
    <col min="12277" max="12277" width="7.7109375" style="116" customWidth="1"/>
    <col min="12278" max="12278" width="5.7109375" style="116" customWidth="1"/>
    <col min="12279" max="12279" width="24.28515625" style="116" customWidth="1"/>
    <col min="12280" max="12280" width="50.28515625" style="116" customWidth="1"/>
    <col min="12281" max="12281" width="10.28515625" style="116" customWidth="1"/>
    <col min="12282" max="12282" width="13.5703125" style="116" customWidth="1"/>
    <col min="12283" max="12283" width="9.85546875" style="116" customWidth="1"/>
    <col min="12284" max="12284" width="11.140625" style="116" customWidth="1"/>
    <col min="12285" max="12285" width="10.28515625" style="116" customWidth="1"/>
    <col min="12286" max="12286" width="12" style="116" customWidth="1"/>
    <col min="12287" max="12287" width="11.42578125" style="116" customWidth="1"/>
    <col min="12288" max="12288" width="15.140625" style="116" customWidth="1"/>
    <col min="12289" max="12289" width="10.85546875" style="116" customWidth="1"/>
    <col min="12290" max="12290" width="14.28515625" style="116" customWidth="1"/>
    <col min="12291" max="12291" width="43" style="116" customWidth="1"/>
    <col min="12292" max="12293" width="13.7109375" style="116" customWidth="1"/>
    <col min="12294" max="12296" width="8.7109375" style="116"/>
    <col min="12297" max="12297" width="9.85546875" style="116" bestFit="1" customWidth="1"/>
    <col min="12298" max="12530" width="8.7109375" style="116"/>
    <col min="12531" max="12531" width="3.7109375" style="116" customWidth="1"/>
    <col min="12532" max="12532" width="4.7109375" style="116" customWidth="1"/>
    <col min="12533" max="12533" width="7.7109375" style="116" customWidth="1"/>
    <col min="12534" max="12534" width="5.7109375" style="116" customWidth="1"/>
    <col min="12535" max="12535" width="24.28515625" style="116" customWidth="1"/>
    <col min="12536" max="12536" width="50.28515625" style="116" customWidth="1"/>
    <col min="12537" max="12537" width="10.28515625" style="116" customWidth="1"/>
    <col min="12538" max="12538" width="13.5703125" style="116" customWidth="1"/>
    <col min="12539" max="12539" width="9.85546875" style="116" customWidth="1"/>
    <col min="12540" max="12540" width="11.140625" style="116" customWidth="1"/>
    <col min="12541" max="12541" width="10.28515625" style="116" customWidth="1"/>
    <col min="12542" max="12542" width="12" style="116" customWidth="1"/>
    <col min="12543" max="12543" width="11.42578125" style="116" customWidth="1"/>
    <col min="12544" max="12544" width="15.140625" style="116" customWidth="1"/>
    <col min="12545" max="12545" width="10.85546875" style="116" customWidth="1"/>
    <col min="12546" max="12546" width="14.28515625" style="116" customWidth="1"/>
    <col min="12547" max="12547" width="43" style="116" customWidth="1"/>
    <col min="12548" max="12549" width="13.7109375" style="116" customWidth="1"/>
    <col min="12550" max="12552" width="8.7109375" style="116"/>
    <col min="12553" max="12553" width="9.85546875" style="116" bestFit="1" customWidth="1"/>
    <col min="12554" max="12786" width="8.7109375" style="116"/>
    <col min="12787" max="12787" width="3.7109375" style="116" customWidth="1"/>
    <col min="12788" max="12788" width="4.7109375" style="116" customWidth="1"/>
    <col min="12789" max="12789" width="7.7109375" style="116" customWidth="1"/>
    <col min="12790" max="12790" width="5.7109375" style="116" customWidth="1"/>
    <col min="12791" max="12791" width="24.28515625" style="116" customWidth="1"/>
    <col min="12792" max="12792" width="50.28515625" style="116" customWidth="1"/>
    <col min="12793" max="12793" width="10.28515625" style="116" customWidth="1"/>
    <col min="12794" max="12794" width="13.5703125" style="116" customWidth="1"/>
    <col min="12795" max="12795" width="9.85546875" style="116" customWidth="1"/>
    <col min="12796" max="12796" width="11.140625" style="116" customWidth="1"/>
    <col min="12797" max="12797" width="10.28515625" style="116" customWidth="1"/>
    <col min="12798" max="12798" width="12" style="116" customWidth="1"/>
    <col min="12799" max="12799" width="11.42578125" style="116" customWidth="1"/>
    <col min="12800" max="12800" width="15.140625" style="116" customWidth="1"/>
    <col min="12801" max="12801" width="10.85546875" style="116" customWidth="1"/>
    <col min="12802" max="12802" width="14.28515625" style="116" customWidth="1"/>
    <col min="12803" max="12803" width="43" style="116" customWidth="1"/>
    <col min="12804" max="12805" width="13.7109375" style="116" customWidth="1"/>
    <col min="12806" max="12808" width="8.7109375" style="116"/>
    <col min="12809" max="12809" width="9.85546875" style="116" bestFit="1" customWidth="1"/>
    <col min="12810" max="13042" width="8.7109375" style="116"/>
    <col min="13043" max="13043" width="3.7109375" style="116" customWidth="1"/>
    <col min="13044" max="13044" width="4.7109375" style="116" customWidth="1"/>
    <col min="13045" max="13045" width="7.7109375" style="116" customWidth="1"/>
    <col min="13046" max="13046" width="5.7109375" style="116" customWidth="1"/>
    <col min="13047" max="13047" width="24.28515625" style="116" customWidth="1"/>
    <col min="13048" max="13048" width="50.28515625" style="116" customWidth="1"/>
    <col min="13049" max="13049" width="10.28515625" style="116" customWidth="1"/>
    <col min="13050" max="13050" width="13.5703125" style="116" customWidth="1"/>
    <col min="13051" max="13051" width="9.85546875" style="116" customWidth="1"/>
    <col min="13052" max="13052" width="11.140625" style="116" customWidth="1"/>
    <col min="13053" max="13053" width="10.28515625" style="116" customWidth="1"/>
    <col min="13054" max="13054" width="12" style="116" customWidth="1"/>
    <col min="13055" max="13055" width="11.42578125" style="116" customWidth="1"/>
    <col min="13056" max="13056" width="15.140625" style="116" customWidth="1"/>
    <col min="13057" max="13057" width="10.85546875" style="116" customWidth="1"/>
    <col min="13058" max="13058" width="14.28515625" style="116" customWidth="1"/>
    <col min="13059" max="13059" width="43" style="116" customWidth="1"/>
    <col min="13060" max="13061" width="13.7109375" style="116" customWidth="1"/>
    <col min="13062" max="13064" width="8.7109375" style="116"/>
    <col min="13065" max="13065" width="9.85546875" style="116" bestFit="1" customWidth="1"/>
    <col min="13066" max="13298" width="8.7109375" style="116"/>
    <col min="13299" max="13299" width="3.7109375" style="116" customWidth="1"/>
    <col min="13300" max="13300" width="4.7109375" style="116" customWidth="1"/>
    <col min="13301" max="13301" width="7.7109375" style="116" customWidth="1"/>
    <col min="13302" max="13302" width="5.7109375" style="116" customWidth="1"/>
    <col min="13303" max="13303" width="24.28515625" style="116" customWidth="1"/>
    <col min="13304" max="13304" width="50.28515625" style="116" customWidth="1"/>
    <col min="13305" max="13305" width="10.28515625" style="116" customWidth="1"/>
    <col min="13306" max="13306" width="13.5703125" style="116" customWidth="1"/>
    <col min="13307" max="13307" width="9.85546875" style="116" customWidth="1"/>
    <col min="13308" max="13308" width="11.140625" style="116" customWidth="1"/>
    <col min="13309" max="13309" width="10.28515625" style="116" customWidth="1"/>
    <col min="13310" max="13310" width="12" style="116" customWidth="1"/>
    <col min="13311" max="13311" width="11.42578125" style="116" customWidth="1"/>
    <col min="13312" max="13312" width="15.140625" style="116" customWidth="1"/>
    <col min="13313" max="13313" width="10.85546875" style="116" customWidth="1"/>
    <col min="13314" max="13314" width="14.28515625" style="116" customWidth="1"/>
    <col min="13315" max="13315" width="43" style="116" customWidth="1"/>
    <col min="13316" max="13317" width="13.7109375" style="116" customWidth="1"/>
    <col min="13318" max="13320" width="8.7109375" style="116"/>
    <col min="13321" max="13321" width="9.85546875" style="116" bestFit="1" customWidth="1"/>
    <col min="13322" max="13554" width="8.7109375" style="116"/>
    <col min="13555" max="13555" width="3.7109375" style="116" customWidth="1"/>
    <col min="13556" max="13556" width="4.7109375" style="116" customWidth="1"/>
    <col min="13557" max="13557" width="7.7109375" style="116" customWidth="1"/>
    <col min="13558" max="13558" width="5.7109375" style="116" customWidth="1"/>
    <col min="13559" max="13559" width="24.28515625" style="116" customWidth="1"/>
    <col min="13560" max="13560" width="50.28515625" style="116" customWidth="1"/>
    <col min="13561" max="13561" width="10.28515625" style="116" customWidth="1"/>
    <col min="13562" max="13562" width="13.5703125" style="116" customWidth="1"/>
    <col min="13563" max="13563" width="9.85546875" style="116" customWidth="1"/>
    <col min="13564" max="13564" width="11.140625" style="116" customWidth="1"/>
    <col min="13565" max="13565" width="10.28515625" style="116" customWidth="1"/>
    <col min="13566" max="13566" width="12" style="116" customWidth="1"/>
    <col min="13567" max="13567" width="11.42578125" style="116" customWidth="1"/>
    <col min="13568" max="13568" width="15.140625" style="116" customWidth="1"/>
    <col min="13569" max="13569" width="10.85546875" style="116" customWidth="1"/>
    <col min="13570" max="13570" width="14.28515625" style="116" customWidth="1"/>
    <col min="13571" max="13571" width="43" style="116" customWidth="1"/>
    <col min="13572" max="13573" width="13.7109375" style="116" customWidth="1"/>
    <col min="13574" max="13576" width="8.7109375" style="116"/>
    <col min="13577" max="13577" width="9.85546875" style="116" bestFit="1" customWidth="1"/>
    <col min="13578" max="13810" width="8.7109375" style="116"/>
    <col min="13811" max="13811" width="3.7109375" style="116" customWidth="1"/>
    <col min="13812" max="13812" width="4.7109375" style="116" customWidth="1"/>
    <col min="13813" max="13813" width="7.7109375" style="116" customWidth="1"/>
    <col min="13814" max="13814" width="5.7109375" style="116" customWidth="1"/>
    <col min="13815" max="13815" width="24.28515625" style="116" customWidth="1"/>
    <col min="13816" max="13816" width="50.28515625" style="116" customWidth="1"/>
    <col min="13817" max="13817" width="10.28515625" style="116" customWidth="1"/>
    <col min="13818" max="13818" width="13.5703125" style="116" customWidth="1"/>
    <col min="13819" max="13819" width="9.85546875" style="116" customWidth="1"/>
    <col min="13820" max="13820" width="11.140625" style="116" customWidth="1"/>
    <col min="13821" max="13821" width="10.28515625" style="116" customWidth="1"/>
    <col min="13822" max="13822" width="12" style="116" customWidth="1"/>
    <col min="13823" max="13823" width="11.42578125" style="116" customWidth="1"/>
    <col min="13824" max="13824" width="15.140625" style="116" customWidth="1"/>
    <col min="13825" max="13825" width="10.85546875" style="116" customWidth="1"/>
    <col min="13826" max="13826" width="14.28515625" style="116" customWidth="1"/>
    <col min="13827" max="13827" width="43" style="116" customWidth="1"/>
    <col min="13828" max="13829" width="13.7109375" style="116" customWidth="1"/>
    <col min="13830" max="13832" width="8.7109375" style="116"/>
    <col min="13833" max="13833" width="9.85546875" style="116" bestFit="1" customWidth="1"/>
    <col min="13834" max="14066" width="8.7109375" style="116"/>
    <col min="14067" max="14067" width="3.7109375" style="116" customWidth="1"/>
    <col min="14068" max="14068" width="4.7109375" style="116" customWidth="1"/>
    <col min="14069" max="14069" width="7.7109375" style="116" customWidth="1"/>
    <col min="14070" max="14070" width="5.7109375" style="116" customWidth="1"/>
    <col min="14071" max="14071" width="24.28515625" style="116" customWidth="1"/>
    <col min="14072" max="14072" width="50.28515625" style="116" customWidth="1"/>
    <col min="14073" max="14073" width="10.28515625" style="116" customWidth="1"/>
    <col min="14074" max="14074" width="13.5703125" style="116" customWidth="1"/>
    <col min="14075" max="14075" width="9.85546875" style="116" customWidth="1"/>
    <col min="14076" max="14076" width="11.140625" style="116" customWidth="1"/>
    <col min="14077" max="14077" width="10.28515625" style="116" customWidth="1"/>
    <col min="14078" max="14078" width="12" style="116" customWidth="1"/>
    <col min="14079" max="14079" width="11.42578125" style="116" customWidth="1"/>
    <col min="14080" max="14080" width="15.140625" style="116" customWidth="1"/>
    <col min="14081" max="14081" width="10.85546875" style="116" customWidth="1"/>
    <col min="14082" max="14082" width="14.28515625" style="116" customWidth="1"/>
    <col min="14083" max="14083" width="43" style="116" customWidth="1"/>
    <col min="14084" max="14085" width="13.7109375" style="116" customWidth="1"/>
    <col min="14086" max="14088" width="8.7109375" style="116"/>
    <col min="14089" max="14089" width="9.85546875" style="116" bestFit="1" customWidth="1"/>
    <col min="14090" max="14322" width="8.7109375" style="116"/>
    <col min="14323" max="14323" width="3.7109375" style="116" customWidth="1"/>
    <col min="14324" max="14324" width="4.7109375" style="116" customWidth="1"/>
    <col min="14325" max="14325" width="7.7109375" style="116" customWidth="1"/>
    <col min="14326" max="14326" width="5.7109375" style="116" customWidth="1"/>
    <col min="14327" max="14327" width="24.28515625" style="116" customWidth="1"/>
    <col min="14328" max="14328" width="50.28515625" style="116" customWidth="1"/>
    <col min="14329" max="14329" width="10.28515625" style="116" customWidth="1"/>
    <col min="14330" max="14330" width="13.5703125" style="116" customWidth="1"/>
    <col min="14331" max="14331" width="9.85546875" style="116" customWidth="1"/>
    <col min="14332" max="14332" width="11.140625" style="116" customWidth="1"/>
    <col min="14333" max="14333" width="10.28515625" style="116" customWidth="1"/>
    <col min="14334" max="14334" width="12" style="116" customWidth="1"/>
    <col min="14335" max="14335" width="11.42578125" style="116" customWidth="1"/>
    <col min="14336" max="14336" width="15.140625" style="116" customWidth="1"/>
    <col min="14337" max="14337" width="10.85546875" style="116" customWidth="1"/>
    <col min="14338" max="14338" width="14.28515625" style="116" customWidth="1"/>
    <col min="14339" max="14339" width="43" style="116" customWidth="1"/>
    <col min="14340" max="14341" width="13.7109375" style="116" customWidth="1"/>
    <col min="14342" max="14344" width="8.7109375" style="116"/>
    <col min="14345" max="14345" width="9.85546875" style="116" bestFit="1" customWidth="1"/>
    <col min="14346" max="14578" width="8.7109375" style="116"/>
    <col min="14579" max="14579" width="3.7109375" style="116" customWidth="1"/>
    <col min="14580" max="14580" width="4.7109375" style="116" customWidth="1"/>
    <col min="14581" max="14581" width="7.7109375" style="116" customWidth="1"/>
    <col min="14582" max="14582" width="5.7109375" style="116" customWidth="1"/>
    <col min="14583" max="14583" width="24.28515625" style="116" customWidth="1"/>
    <col min="14584" max="14584" width="50.28515625" style="116" customWidth="1"/>
    <col min="14585" max="14585" width="10.28515625" style="116" customWidth="1"/>
    <col min="14586" max="14586" width="13.5703125" style="116" customWidth="1"/>
    <col min="14587" max="14587" width="9.85546875" style="116" customWidth="1"/>
    <col min="14588" max="14588" width="11.140625" style="116" customWidth="1"/>
    <col min="14589" max="14589" width="10.28515625" style="116" customWidth="1"/>
    <col min="14590" max="14590" width="12" style="116" customWidth="1"/>
    <col min="14591" max="14591" width="11.42578125" style="116" customWidth="1"/>
    <col min="14592" max="14592" width="15.140625" style="116" customWidth="1"/>
    <col min="14593" max="14593" width="10.85546875" style="116" customWidth="1"/>
    <col min="14594" max="14594" width="14.28515625" style="116" customWidth="1"/>
    <col min="14595" max="14595" width="43" style="116" customWidth="1"/>
    <col min="14596" max="14597" width="13.7109375" style="116" customWidth="1"/>
    <col min="14598" max="14600" width="8.7109375" style="116"/>
    <col min="14601" max="14601" width="9.85546875" style="116" bestFit="1" customWidth="1"/>
    <col min="14602" max="14834" width="8.7109375" style="116"/>
    <col min="14835" max="14835" width="3.7109375" style="116" customWidth="1"/>
    <col min="14836" max="14836" width="4.7109375" style="116" customWidth="1"/>
    <col min="14837" max="14837" width="7.7109375" style="116" customWidth="1"/>
    <col min="14838" max="14838" width="5.7109375" style="116" customWidth="1"/>
    <col min="14839" max="14839" width="24.28515625" style="116" customWidth="1"/>
    <col min="14840" max="14840" width="50.28515625" style="116" customWidth="1"/>
    <col min="14841" max="14841" width="10.28515625" style="116" customWidth="1"/>
    <col min="14842" max="14842" width="13.5703125" style="116" customWidth="1"/>
    <col min="14843" max="14843" width="9.85546875" style="116" customWidth="1"/>
    <col min="14844" max="14844" width="11.140625" style="116" customWidth="1"/>
    <col min="14845" max="14845" width="10.28515625" style="116" customWidth="1"/>
    <col min="14846" max="14846" width="12" style="116" customWidth="1"/>
    <col min="14847" max="14847" width="11.42578125" style="116" customWidth="1"/>
    <col min="14848" max="14848" width="15.140625" style="116" customWidth="1"/>
    <col min="14849" max="14849" width="10.85546875" style="116" customWidth="1"/>
    <col min="14850" max="14850" width="14.28515625" style="116" customWidth="1"/>
    <col min="14851" max="14851" width="43" style="116" customWidth="1"/>
    <col min="14852" max="14853" width="13.7109375" style="116" customWidth="1"/>
    <col min="14854" max="14856" width="8.7109375" style="116"/>
    <col min="14857" max="14857" width="9.85546875" style="116" bestFit="1" customWidth="1"/>
    <col min="14858" max="15090" width="8.7109375" style="116"/>
    <col min="15091" max="15091" width="3.7109375" style="116" customWidth="1"/>
    <col min="15092" max="15092" width="4.7109375" style="116" customWidth="1"/>
    <col min="15093" max="15093" width="7.7109375" style="116" customWidth="1"/>
    <col min="15094" max="15094" width="5.7109375" style="116" customWidth="1"/>
    <col min="15095" max="15095" width="24.28515625" style="116" customWidth="1"/>
    <col min="15096" max="15096" width="50.28515625" style="116" customWidth="1"/>
    <col min="15097" max="15097" width="10.28515625" style="116" customWidth="1"/>
    <col min="15098" max="15098" width="13.5703125" style="116" customWidth="1"/>
    <col min="15099" max="15099" width="9.85546875" style="116" customWidth="1"/>
    <col min="15100" max="15100" width="11.140625" style="116" customWidth="1"/>
    <col min="15101" max="15101" width="10.28515625" style="116" customWidth="1"/>
    <col min="15102" max="15102" width="12" style="116" customWidth="1"/>
    <col min="15103" max="15103" width="11.42578125" style="116" customWidth="1"/>
    <col min="15104" max="15104" width="15.140625" style="116" customWidth="1"/>
    <col min="15105" max="15105" width="10.85546875" style="116" customWidth="1"/>
    <col min="15106" max="15106" width="14.28515625" style="116" customWidth="1"/>
    <col min="15107" max="15107" width="43" style="116" customWidth="1"/>
    <col min="15108" max="15109" width="13.7109375" style="116" customWidth="1"/>
    <col min="15110" max="15112" width="8.7109375" style="116"/>
    <col min="15113" max="15113" width="9.85546875" style="116" bestFit="1" customWidth="1"/>
    <col min="15114" max="15346" width="8.7109375" style="116"/>
    <col min="15347" max="15347" width="3.7109375" style="116" customWidth="1"/>
    <col min="15348" max="15348" width="4.7109375" style="116" customWidth="1"/>
    <col min="15349" max="15349" width="7.7109375" style="116" customWidth="1"/>
    <col min="15350" max="15350" width="5.7109375" style="116" customWidth="1"/>
    <col min="15351" max="15351" width="24.28515625" style="116" customWidth="1"/>
    <col min="15352" max="15352" width="50.28515625" style="116" customWidth="1"/>
    <col min="15353" max="15353" width="10.28515625" style="116" customWidth="1"/>
    <col min="15354" max="15354" width="13.5703125" style="116" customWidth="1"/>
    <col min="15355" max="15355" width="9.85546875" style="116" customWidth="1"/>
    <col min="15356" max="15356" width="11.140625" style="116" customWidth="1"/>
    <col min="15357" max="15357" width="10.28515625" style="116" customWidth="1"/>
    <col min="15358" max="15358" width="12" style="116" customWidth="1"/>
    <col min="15359" max="15359" width="11.42578125" style="116" customWidth="1"/>
    <col min="15360" max="15360" width="15.140625" style="116" customWidth="1"/>
    <col min="15361" max="15361" width="10.85546875" style="116" customWidth="1"/>
    <col min="15362" max="15362" width="14.28515625" style="116" customWidth="1"/>
    <col min="15363" max="15363" width="43" style="116" customWidth="1"/>
    <col min="15364" max="15365" width="13.7109375" style="116" customWidth="1"/>
    <col min="15366" max="15368" width="8.7109375" style="116"/>
    <col min="15369" max="15369" width="9.85546875" style="116" bestFit="1" customWidth="1"/>
    <col min="15370" max="15602" width="8.7109375" style="116"/>
    <col min="15603" max="15603" width="3.7109375" style="116" customWidth="1"/>
    <col min="15604" max="15604" width="4.7109375" style="116" customWidth="1"/>
    <col min="15605" max="15605" width="7.7109375" style="116" customWidth="1"/>
    <col min="15606" max="15606" width="5.7109375" style="116" customWidth="1"/>
    <col min="15607" max="15607" width="24.28515625" style="116" customWidth="1"/>
    <col min="15608" max="15608" width="50.28515625" style="116" customWidth="1"/>
    <col min="15609" max="15609" width="10.28515625" style="116" customWidth="1"/>
    <col min="15610" max="15610" width="13.5703125" style="116" customWidth="1"/>
    <col min="15611" max="15611" width="9.85546875" style="116" customWidth="1"/>
    <col min="15612" max="15612" width="11.140625" style="116" customWidth="1"/>
    <col min="15613" max="15613" width="10.28515625" style="116" customWidth="1"/>
    <col min="15614" max="15614" width="12" style="116" customWidth="1"/>
    <col min="15615" max="15615" width="11.42578125" style="116" customWidth="1"/>
    <col min="15616" max="15616" width="15.140625" style="116" customWidth="1"/>
    <col min="15617" max="15617" width="10.85546875" style="116" customWidth="1"/>
    <col min="15618" max="15618" width="14.28515625" style="116" customWidth="1"/>
    <col min="15619" max="15619" width="43" style="116" customWidth="1"/>
    <col min="15620" max="15621" width="13.7109375" style="116" customWidth="1"/>
    <col min="15622" max="15624" width="8.7109375" style="116"/>
    <col min="15625" max="15625" width="9.85546875" style="116" bestFit="1" customWidth="1"/>
    <col min="15626" max="15858" width="8.7109375" style="116"/>
    <col min="15859" max="15859" width="3.7109375" style="116" customWidth="1"/>
    <col min="15860" max="15860" width="4.7109375" style="116" customWidth="1"/>
    <col min="15861" max="15861" width="7.7109375" style="116" customWidth="1"/>
    <col min="15862" max="15862" width="5.7109375" style="116" customWidth="1"/>
    <col min="15863" max="15863" width="24.28515625" style="116" customWidth="1"/>
    <col min="15864" max="15864" width="50.28515625" style="116" customWidth="1"/>
    <col min="15865" max="15865" width="10.28515625" style="116" customWidth="1"/>
    <col min="15866" max="15866" width="13.5703125" style="116" customWidth="1"/>
    <col min="15867" max="15867" width="9.85546875" style="116" customWidth="1"/>
    <col min="15868" max="15868" width="11.140625" style="116" customWidth="1"/>
    <col min="15869" max="15869" width="10.28515625" style="116" customWidth="1"/>
    <col min="15870" max="15870" width="12" style="116" customWidth="1"/>
    <col min="15871" max="15871" width="11.42578125" style="116" customWidth="1"/>
    <col min="15872" max="15872" width="15.140625" style="116" customWidth="1"/>
    <col min="15873" max="15873" width="10.85546875" style="116" customWidth="1"/>
    <col min="15874" max="15874" width="14.28515625" style="116" customWidth="1"/>
    <col min="15875" max="15875" width="43" style="116" customWidth="1"/>
    <col min="15876" max="15877" width="13.7109375" style="116" customWidth="1"/>
    <col min="15878" max="15880" width="8.7109375" style="116"/>
    <col min="15881" max="15881" width="9.85546875" style="116" bestFit="1" customWidth="1"/>
    <col min="15882" max="16114" width="8.7109375" style="116"/>
    <col min="16115" max="16115" width="3.7109375" style="116" customWidth="1"/>
    <col min="16116" max="16116" width="4.7109375" style="116" customWidth="1"/>
    <col min="16117" max="16117" width="7.7109375" style="116" customWidth="1"/>
    <col min="16118" max="16118" width="5.7109375" style="116" customWidth="1"/>
    <col min="16119" max="16119" width="24.28515625" style="116" customWidth="1"/>
    <col min="16120" max="16120" width="50.28515625" style="116" customWidth="1"/>
    <col min="16121" max="16121" width="10.28515625" style="116" customWidth="1"/>
    <col min="16122" max="16122" width="13.5703125" style="116" customWidth="1"/>
    <col min="16123" max="16123" width="9.85546875" style="116" customWidth="1"/>
    <col min="16124" max="16124" width="11.140625" style="116" customWidth="1"/>
    <col min="16125" max="16125" width="10.28515625" style="116" customWidth="1"/>
    <col min="16126" max="16126" width="12" style="116" customWidth="1"/>
    <col min="16127" max="16127" width="11.42578125" style="116" customWidth="1"/>
    <col min="16128" max="16128" width="15.140625" style="116" customWidth="1"/>
    <col min="16129" max="16129" width="10.85546875" style="116" customWidth="1"/>
    <col min="16130" max="16130" width="14.28515625" style="116" customWidth="1"/>
    <col min="16131" max="16131" width="43" style="116" customWidth="1"/>
    <col min="16132" max="16133" width="13.7109375" style="116" customWidth="1"/>
    <col min="16134" max="16136" width="8.7109375" style="116"/>
    <col min="16137" max="16137" width="9.85546875" style="116" bestFit="1" customWidth="1"/>
    <col min="16138" max="16370" width="8.7109375" style="116"/>
    <col min="16371" max="16384" width="8.7109375" style="116" customWidth="1"/>
  </cols>
  <sheetData>
    <row r="1" spans="1:6" s="1" customFormat="1" ht="15" customHeight="1" x14ac:dyDescent="0.25">
      <c r="A1" s="219" t="s">
        <v>836</v>
      </c>
      <c r="B1" s="219" t="s">
        <v>2</v>
      </c>
      <c r="C1" s="219" t="s">
        <v>844</v>
      </c>
      <c r="D1" s="219" t="s">
        <v>3</v>
      </c>
      <c r="E1" s="213" t="s">
        <v>845</v>
      </c>
      <c r="F1" s="214"/>
    </row>
    <row r="2" spans="1:6" s="2" customFormat="1" ht="15" customHeight="1" x14ac:dyDescent="0.25">
      <c r="A2" s="220"/>
      <c r="B2" s="220"/>
      <c r="C2" s="220"/>
      <c r="D2" s="220"/>
      <c r="E2" s="215"/>
      <c r="F2" s="216"/>
    </row>
    <row r="3" spans="1:6" s="2" customFormat="1" x14ac:dyDescent="0.25">
      <c r="A3" s="221"/>
      <c r="B3" s="221"/>
      <c r="C3" s="221"/>
      <c r="D3" s="221"/>
      <c r="E3" s="170" t="s">
        <v>769</v>
      </c>
      <c r="F3" s="171" t="s">
        <v>768</v>
      </c>
    </row>
    <row r="4" spans="1:6" s="10" customFormat="1" ht="12.75" x14ac:dyDescent="0.2">
      <c r="A4" s="183"/>
      <c r="B4" s="184" t="s">
        <v>14</v>
      </c>
      <c r="C4" s="217"/>
      <c r="D4" s="218"/>
      <c r="E4" s="218"/>
      <c r="F4" s="218"/>
    </row>
    <row r="5" spans="1:6" s="10" customFormat="1" ht="33.75" x14ac:dyDescent="0.2">
      <c r="A5" s="165"/>
      <c r="B5" s="166" t="s">
        <v>192</v>
      </c>
      <c r="C5" s="165"/>
      <c r="D5" s="167"/>
      <c r="E5" s="189"/>
      <c r="F5" s="168"/>
    </row>
    <row r="6" spans="1:6" s="10" customFormat="1" ht="117" hidden="1" customHeight="1" x14ac:dyDescent="0.2">
      <c r="A6" s="172">
        <v>2020</v>
      </c>
      <c r="B6" s="173" t="s">
        <v>426</v>
      </c>
      <c r="C6" s="172" t="s">
        <v>258</v>
      </c>
      <c r="D6" s="174" t="s">
        <v>482</v>
      </c>
      <c r="E6" s="181" t="s">
        <v>770</v>
      </c>
      <c r="F6" s="176" t="s">
        <v>771</v>
      </c>
    </row>
    <row r="7" spans="1:6" s="10" customFormat="1" ht="45" hidden="1" x14ac:dyDescent="0.2">
      <c r="A7" s="165"/>
      <c r="B7" s="166" t="s">
        <v>186</v>
      </c>
      <c r="C7" s="165"/>
      <c r="D7" s="167"/>
      <c r="E7" s="189"/>
      <c r="F7" s="169"/>
    </row>
    <row r="8" spans="1:6" s="10" customFormat="1" ht="105.75" hidden="1" customHeight="1" x14ac:dyDescent="0.2">
      <c r="A8" s="172">
        <v>2019</v>
      </c>
      <c r="B8" s="177" t="s">
        <v>16</v>
      </c>
      <c r="C8" s="172" t="s">
        <v>200</v>
      </c>
      <c r="D8" s="174" t="s">
        <v>202</v>
      </c>
      <c r="E8" s="181" t="s">
        <v>770</v>
      </c>
      <c r="F8" s="178" t="s">
        <v>772</v>
      </c>
    </row>
    <row r="9" spans="1:6" s="10" customFormat="1" ht="45" hidden="1" x14ac:dyDescent="0.2">
      <c r="A9" s="172">
        <v>2019</v>
      </c>
      <c r="B9" s="177" t="s">
        <v>18</v>
      </c>
      <c r="C9" s="172" t="s">
        <v>200</v>
      </c>
      <c r="D9" s="174" t="s">
        <v>203</v>
      </c>
      <c r="E9" s="181" t="s">
        <v>770</v>
      </c>
      <c r="F9" s="179" t="s">
        <v>773</v>
      </c>
    </row>
    <row r="10" spans="1:6" s="10" customFormat="1" ht="33.75" hidden="1" x14ac:dyDescent="0.2">
      <c r="A10" s="165"/>
      <c r="B10" s="166" t="s">
        <v>187</v>
      </c>
      <c r="C10" s="165"/>
      <c r="D10" s="167"/>
      <c r="E10" s="189"/>
      <c r="F10" s="168"/>
    </row>
    <row r="11" spans="1:6" s="10" customFormat="1" ht="110.25" hidden="1" customHeight="1" x14ac:dyDescent="0.2">
      <c r="A11" s="172">
        <v>2018</v>
      </c>
      <c r="B11" s="177" t="s">
        <v>305</v>
      </c>
      <c r="C11" s="172" t="s">
        <v>29</v>
      </c>
      <c r="D11" s="174" t="s">
        <v>227</v>
      </c>
      <c r="E11" s="181" t="s">
        <v>770</v>
      </c>
      <c r="F11" s="176" t="s">
        <v>774</v>
      </c>
    </row>
    <row r="12" spans="1:6" s="10" customFormat="1" ht="56.25" x14ac:dyDescent="0.2">
      <c r="A12" s="172">
        <v>2019</v>
      </c>
      <c r="B12" s="177" t="s">
        <v>28</v>
      </c>
      <c r="C12" s="172" t="s">
        <v>29</v>
      </c>
      <c r="D12" s="174" t="s">
        <v>206</v>
      </c>
      <c r="E12" s="181" t="s">
        <v>837</v>
      </c>
      <c r="F12" s="180" t="s">
        <v>846</v>
      </c>
    </row>
    <row r="13" spans="1:6" s="10" customFormat="1" ht="78.75" hidden="1" x14ac:dyDescent="0.2">
      <c r="A13" s="172">
        <v>2019</v>
      </c>
      <c r="B13" s="177" t="s">
        <v>31</v>
      </c>
      <c r="C13" s="172" t="s">
        <v>29</v>
      </c>
      <c r="D13" s="174" t="s">
        <v>207</v>
      </c>
      <c r="E13" s="181" t="s">
        <v>770</v>
      </c>
      <c r="F13" s="180" t="s">
        <v>775</v>
      </c>
    </row>
    <row r="14" spans="1:6" s="10" customFormat="1" ht="33.75" hidden="1" x14ac:dyDescent="0.2">
      <c r="A14" s="172">
        <v>2019</v>
      </c>
      <c r="B14" s="177" t="s">
        <v>33</v>
      </c>
      <c r="C14" s="172" t="s">
        <v>29</v>
      </c>
      <c r="D14" s="174" t="s">
        <v>208</v>
      </c>
      <c r="E14" s="181" t="s">
        <v>770</v>
      </c>
      <c r="F14" s="180" t="s">
        <v>776</v>
      </c>
    </row>
    <row r="15" spans="1:6" s="10" customFormat="1" ht="67.5" hidden="1" x14ac:dyDescent="0.2">
      <c r="A15" s="172">
        <v>2019</v>
      </c>
      <c r="B15" s="177" t="s">
        <v>35</v>
      </c>
      <c r="C15" s="172" t="s">
        <v>29</v>
      </c>
      <c r="D15" s="174" t="s">
        <v>209</v>
      </c>
      <c r="E15" s="181" t="s">
        <v>770</v>
      </c>
      <c r="F15" s="180" t="s">
        <v>777</v>
      </c>
    </row>
    <row r="16" spans="1:6" s="10" customFormat="1" ht="56.25" hidden="1" x14ac:dyDescent="0.2">
      <c r="A16" s="172">
        <v>2019</v>
      </c>
      <c r="B16" s="177" t="s">
        <v>37</v>
      </c>
      <c r="C16" s="172" t="s">
        <v>29</v>
      </c>
      <c r="D16" s="174" t="s">
        <v>210</v>
      </c>
      <c r="E16" s="181" t="s">
        <v>770</v>
      </c>
      <c r="F16" s="180" t="s">
        <v>778</v>
      </c>
    </row>
    <row r="17" spans="1:6" s="10" customFormat="1" ht="49.5" hidden="1" customHeight="1" x14ac:dyDescent="0.2">
      <c r="A17" s="172">
        <v>2019</v>
      </c>
      <c r="B17" s="177" t="s">
        <v>39</v>
      </c>
      <c r="C17" s="172" t="s">
        <v>29</v>
      </c>
      <c r="D17" s="174" t="s">
        <v>211</v>
      </c>
      <c r="E17" s="181" t="s">
        <v>770</v>
      </c>
      <c r="F17" s="180" t="s">
        <v>779</v>
      </c>
    </row>
    <row r="18" spans="1:6" s="10" customFormat="1" ht="22.5" hidden="1" x14ac:dyDescent="0.2">
      <c r="A18" s="172">
        <v>2019</v>
      </c>
      <c r="B18" s="177" t="s">
        <v>41</v>
      </c>
      <c r="C18" s="172" t="s">
        <v>29</v>
      </c>
      <c r="D18" s="174" t="s">
        <v>212</v>
      </c>
      <c r="E18" s="181" t="s">
        <v>770</v>
      </c>
      <c r="F18" s="180" t="s">
        <v>780</v>
      </c>
    </row>
    <row r="19" spans="1:6" s="10" customFormat="1" ht="33.75" hidden="1" x14ac:dyDescent="0.2">
      <c r="A19" s="165"/>
      <c r="B19" s="166" t="s">
        <v>188</v>
      </c>
      <c r="C19" s="165"/>
      <c r="D19" s="167"/>
      <c r="E19" s="189"/>
      <c r="F19" s="168"/>
    </row>
    <row r="20" spans="1:6" s="10" customFormat="1" ht="247.5" hidden="1" x14ac:dyDescent="0.2">
      <c r="A20" s="172">
        <v>2018</v>
      </c>
      <c r="B20" s="177" t="s">
        <v>315</v>
      </c>
      <c r="C20" s="172" t="s">
        <v>29</v>
      </c>
      <c r="D20" s="174" t="s">
        <v>232</v>
      </c>
      <c r="E20" s="181" t="s">
        <v>770</v>
      </c>
      <c r="F20" s="180" t="s">
        <v>781</v>
      </c>
    </row>
    <row r="21" spans="1:6" s="10" customFormat="1" ht="56.25" hidden="1" x14ac:dyDescent="0.2">
      <c r="A21" s="172">
        <v>2018</v>
      </c>
      <c r="B21" s="177" t="s">
        <v>313</v>
      </c>
      <c r="C21" s="172" t="s">
        <v>29</v>
      </c>
      <c r="D21" s="174" t="s">
        <v>208</v>
      </c>
      <c r="E21" s="181" t="s">
        <v>770</v>
      </c>
      <c r="F21" s="180" t="s">
        <v>782</v>
      </c>
    </row>
    <row r="22" spans="1:6" s="10" customFormat="1" ht="90" hidden="1" x14ac:dyDescent="0.2">
      <c r="A22" s="172">
        <v>2018</v>
      </c>
      <c r="B22" s="177" t="s">
        <v>311</v>
      </c>
      <c r="C22" s="172" t="s">
        <v>29</v>
      </c>
      <c r="D22" s="174" t="s">
        <v>233</v>
      </c>
      <c r="E22" s="181" t="s">
        <v>770</v>
      </c>
      <c r="F22" s="180" t="s">
        <v>783</v>
      </c>
    </row>
    <row r="23" spans="1:6" s="10" customFormat="1" ht="93" hidden="1" x14ac:dyDescent="0.2">
      <c r="A23" s="172">
        <v>2018</v>
      </c>
      <c r="B23" s="177" t="s">
        <v>309</v>
      </c>
      <c r="C23" s="172" t="s">
        <v>29</v>
      </c>
      <c r="D23" s="174" t="s">
        <v>218</v>
      </c>
      <c r="E23" s="181" t="s">
        <v>770</v>
      </c>
      <c r="F23" s="180" t="s">
        <v>784</v>
      </c>
    </row>
    <row r="24" spans="1:6" s="10" customFormat="1" ht="51" customHeight="1" x14ac:dyDescent="0.2">
      <c r="A24" s="172">
        <v>2018</v>
      </c>
      <c r="B24" s="177" t="s">
        <v>291</v>
      </c>
      <c r="C24" s="172" t="s">
        <v>29</v>
      </c>
      <c r="D24" s="174" t="s">
        <v>205</v>
      </c>
      <c r="E24" s="181" t="s">
        <v>837</v>
      </c>
      <c r="F24" s="180" t="s">
        <v>846</v>
      </c>
    </row>
    <row r="25" spans="1:6" s="10" customFormat="1" ht="270" hidden="1" x14ac:dyDescent="0.2">
      <c r="A25" s="172">
        <v>2018</v>
      </c>
      <c r="B25" s="177" t="s">
        <v>307</v>
      </c>
      <c r="C25" s="172" t="s">
        <v>29</v>
      </c>
      <c r="D25" s="174" t="s">
        <v>211</v>
      </c>
      <c r="E25" s="181" t="s">
        <v>770</v>
      </c>
      <c r="F25" s="180" t="s">
        <v>785</v>
      </c>
    </row>
    <row r="26" spans="1:6" s="10" customFormat="1" ht="33.75" hidden="1" x14ac:dyDescent="0.2">
      <c r="A26" s="172">
        <v>2018</v>
      </c>
      <c r="B26" s="177" t="s">
        <v>541</v>
      </c>
      <c r="C26" s="172" t="s">
        <v>29</v>
      </c>
      <c r="D26" s="174" t="s">
        <v>228</v>
      </c>
      <c r="E26" s="181" t="s">
        <v>770</v>
      </c>
      <c r="F26" s="180" t="s">
        <v>786</v>
      </c>
    </row>
    <row r="27" spans="1:6" s="10" customFormat="1" ht="23.25" hidden="1" x14ac:dyDescent="0.2">
      <c r="A27" s="172">
        <v>2019</v>
      </c>
      <c r="B27" s="177" t="s">
        <v>43</v>
      </c>
      <c r="C27" s="172" t="s">
        <v>29</v>
      </c>
      <c r="D27" s="174" t="s">
        <v>213</v>
      </c>
      <c r="E27" s="181" t="s">
        <v>770</v>
      </c>
      <c r="F27" s="180" t="s">
        <v>787</v>
      </c>
    </row>
    <row r="28" spans="1:6" s="10" customFormat="1" ht="6" hidden="1" x14ac:dyDescent="0.2">
      <c r="A28" s="172">
        <v>2019</v>
      </c>
      <c r="B28" s="177" t="s">
        <v>45</v>
      </c>
      <c r="C28" s="172" t="s">
        <v>29</v>
      </c>
      <c r="D28" s="174" t="s">
        <v>214</v>
      </c>
      <c r="E28" s="181" t="s">
        <v>770</v>
      </c>
      <c r="F28" s="180" t="s">
        <v>788</v>
      </c>
    </row>
    <row r="29" spans="1:6" s="10" customFormat="1" ht="45" x14ac:dyDescent="0.2">
      <c r="A29" s="172">
        <v>2019</v>
      </c>
      <c r="B29" s="177" t="s">
        <v>543</v>
      </c>
      <c r="C29" s="172" t="s">
        <v>29</v>
      </c>
      <c r="D29" s="174" t="s">
        <v>202</v>
      </c>
      <c r="E29" s="181" t="s">
        <v>837</v>
      </c>
      <c r="F29" s="180" t="s">
        <v>848</v>
      </c>
    </row>
    <row r="30" spans="1:6" s="10" customFormat="1" ht="41.25" hidden="1" customHeight="1" x14ac:dyDescent="0.2">
      <c r="A30" s="172">
        <v>2019</v>
      </c>
      <c r="B30" s="177" t="s">
        <v>47</v>
      </c>
      <c r="C30" s="172" t="s">
        <v>29</v>
      </c>
      <c r="D30" s="174" t="s">
        <v>206</v>
      </c>
      <c r="E30" s="181" t="s">
        <v>770</v>
      </c>
      <c r="F30" s="180" t="s">
        <v>789</v>
      </c>
    </row>
    <row r="31" spans="1:6" s="10" customFormat="1" ht="33.75" x14ac:dyDescent="0.2">
      <c r="A31" s="172">
        <v>2019</v>
      </c>
      <c r="B31" s="177" t="s">
        <v>49</v>
      </c>
      <c r="C31" s="172" t="s">
        <v>29</v>
      </c>
      <c r="D31" s="174" t="s">
        <v>215</v>
      </c>
      <c r="E31" s="181" t="s">
        <v>837</v>
      </c>
      <c r="F31" s="180" t="s">
        <v>847</v>
      </c>
    </row>
    <row r="32" spans="1:6" s="10" customFormat="1" ht="81" customHeight="1" x14ac:dyDescent="0.2">
      <c r="A32" s="172">
        <v>2019</v>
      </c>
      <c r="B32" s="177" t="s">
        <v>51</v>
      </c>
      <c r="C32" s="172" t="s">
        <v>29</v>
      </c>
      <c r="D32" s="174" t="s">
        <v>216</v>
      </c>
      <c r="E32" s="181" t="s">
        <v>837</v>
      </c>
      <c r="F32" s="180" t="s">
        <v>850</v>
      </c>
    </row>
    <row r="33" spans="1:6" s="10" customFormat="1" ht="112.5" hidden="1" x14ac:dyDescent="0.2">
      <c r="A33" s="172">
        <v>2019</v>
      </c>
      <c r="B33" s="177" t="s">
        <v>53</v>
      </c>
      <c r="C33" s="172" t="s">
        <v>29</v>
      </c>
      <c r="D33" s="174" t="s">
        <v>209</v>
      </c>
      <c r="E33" s="181" t="s">
        <v>770</v>
      </c>
      <c r="F33" s="180" t="s">
        <v>790</v>
      </c>
    </row>
    <row r="34" spans="1:6" s="10" customFormat="1" ht="22.5" x14ac:dyDescent="0.2">
      <c r="A34" s="172">
        <v>2019</v>
      </c>
      <c r="B34" s="177" t="s">
        <v>55</v>
      </c>
      <c r="C34" s="172" t="s">
        <v>29</v>
      </c>
      <c r="D34" s="174" t="s">
        <v>217</v>
      </c>
      <c r="E34" s="181" t="s">
        <v>837</v>
      </c>
      <c r="F34" s="180" t="s">
        <v>846</v>
      </c>
    </row>
    <row r="35" spans="1:6" s="10" customFormat="1" ht="56.25" x14ac:dyDescent="0.2">
      <c r="A35" s="172">
        <v>2019</v>
      </c>
      <c r="B35" s="177" t="s">
        <v>57</v>
      </c>
      <c r="C35" s="172" t="s">
        <v>29</v>
      </c>
      <c r="D35" s="174" t="s">
        <v>218</v>
      </c>
      <c r="E35" s="181" t="s">
        <v>837</v>
      </c>
      <c r="F35" s="180" t="s">
        <v>849</v>
      </c>
    </row>
    <row r="36" spans="1:6" s="10" customFormat="1" ht="67.5" x14ac:dyDescent="0.2">
      <c r="A36" s="172">
        <v>2019</v>
      </c>
      <c r="B36" s="177" t="s">
        <v>59</v>
      </c>
      <c r="C36" s="172" t="s">
        <v>29</v>
      </c>
      <c r="D36" s="174" t="s">
        <v>212</v>
      </c>
      <c r="E36" s="181" t="s">
        <v>837</v>
      </c>
      <c r="F36" s="180" t="s">
        <v>850</v>
      </c>
    </row>
    <row r="37" spans="1:6" s="10" customFormat="1" ht="33.75" x14ac:dyDescent="0.2">
      <c r="A37" s="172">
        <v>2020</v>
      </c>
      <c r="B37" s="173" t="s">
        <v>410</v>
      </c>
      <c r="C37" s="172" t="s">
        <v>29</v>
      </c>
      <c r="D37" s="174" t="s">
        <v>481</v>
      </c>
      <c r="E37" s="181" t="s">
        <v>837</v>
      </c>
      <c r="F37" s="180" t="s">
        <v>846</v>
      </c>
    </row>
    <row r="38" spans="1:6" s="10" customFormat="1" ht="22.5" x14ac:dyDescent="0.2">
      <c r="A38" s="172">
        <v>2020</v>
      </c>
      <c r="B38" s="173" t="s">
        <v>411</v>
      </c>
      <c r="C38" s="172" t="s">
        <v>29</v>
      </c>
      <c r="D38" s="174" t="s">
        <v>209</v>
      </c>
      <c r="E38" s="181" t="s">
        <v>837</v>
      </c>
      <c r="F38" s="180" t="s">
        <v>851</v>
      </c>
    </row>
    <row r="39" spans="1:6" s="10" customFormat="1" ht="43.5" customHeight="1" x14ac:dyDescent="0.2">
      <c r="A39" s="172">
        <v>2020</v>
      </c>
      <c r="B39" s="173" t="s">
        <v>412</v>
      </c>
      <c r="C39" s="172" t="s">
        <v>29</v>
      </c>
      <c r="D39" s="174" t="s">
        <v>482</v>
      </c>
      <c r="E39" s="181" t="s">
        <v>837</v>
      </c>
      <c r="F39" s="180" t="s">
        <v>851</v>
      </c>
    </row>
    <row r="40" spans="1:6" s="10" customFormat="1" ht="45" x14ac:dyDescent="0.2">
      <c r="A40" s="172">
        <v>2020</v>
      </c>
      <c r="B40" s="173" t="s">
        <v>413</v>
      </c>
      <c r="C40" s="172" t="s">
        <v>29</v>
      </c>
      <c r="D40" s="174" t="s">
        <v>483</v>
      </c>
      <c r="E40" s="181" t="s">
        <v>837</v>
      </c>
      <c r="F40" s="180" t="s">
        <v>850</v>
      </c>
    </row>
    <row r="41" spans="1:6" s="10" customFormat="1" ht="56.25" x14ac:dyDescent="0.2">
      <c r="A41" s="172">
        <v>2020</v>
      </c>
      <c r="B41" s="173" t="s">
        <v>414</v>
      </c>
      <c r="C41" s="172" t="s">
        <v>29</v>
      </c>
      <c r="D41" s="174" t="s">
        <v>206</v>
      </c>
      <c r="E41" s="181" t="s">
        <v>837</v>
      </c>
      <c r="F41" s="180" t="s">
        <v>852</v>
      </c>
    </row>
    <row r="42" spans="1:6" s="10" customFormat="1" ht="22.5" hidden="1" x14ac:dyDescent="0.2">
      <c r="A42" s="172">
        <v>2020</v>
      </c>
      <c r="B42" s="173" t="s">
        <v>415</v>
      </c>
      <c r="C42" s="172" t="s">
        <v>29</v>
      </c>
      <c r="D42" s="174" t="s">
        <v>206</v>
      </c>
      <c r="E42" s="181"/>
      <c r="F42" s="180" t="s">
        <v>791</v>
      </c>
    </row>
    <row r="43" spans="1:6" s="10" customFormat="1" ht="33.75" x14ac:dyDescent="0.2">
      <c r="A43" s="172">
        <v>2020</v>
      </c>
      <c r="B43" s="173" t="s">
        <v>49</v>
      </c>
      <c r="C43" s="172" t="s">
        <v>29</v>
      </c>
      <c r="D43" s="174" t="s">
        <v>215</v>
      </c>
      <c r="E43" s="181" t="s">
        <v>837</v>
      </c>
      <c r="F43" s="180" t="s">
        <v>853</v>
      </c>
    </row>
    <row r="44" spans="1:6" s="10" customFormat="1" ht="67.5" x14ac:dyDescent="0.2">
      <c r="A44" s="172">
        <v>2020</v>
      </c>
      <c r="B44" s="173" t="s">
        <v>416</v>
      </c>
      <c r="C44" s="172" t="s">
        <v>29</v>
      </c>
      <c r="D44" s="174" t="s">
        <v>481</v>
      </c>
      <c r="E44" s="181" t="s">
        <v>837</v>
      </c>
      <c r="F44" s="180" t="s">
        <v>852</v>
      </c>
    </row>
    <row r="45" spans="1:6" s="10" customFormat="1" ht="43.5" customHeight="1" x14ac:dyDescent="0.2">
      <c r="A45" s="172">
        <v>2020</v>
      </c>
      <c r="B45" s="173" t="s">
        <v>417</v>
      </c>
      <c r="C45" s="172" t="s">
        <v>29</v>
      </c>
      <c r="D45" s="174" t="s">
        <v>481</v>
      </c>
      <c r="E45" s="181" t="s">
        <v>837</v>
      </c>
      <c r="F45" s="180" t="s">
        <v>854</v>
      </c>
    </row>
    <row r="46" spans="1:6" s="10" customFormat="1" ht="22.5" x14ac:dyDescent="0.2">
      <c r="A46" s="172">
        <v>2020</v>
      </c>
      <c r="B46" s="173" t="s">
        <v>418</v>
      </c>
      <c r="C46" s="172" t="s">
        <v>29</v>
      </c>
      <c r="D46" s="174" t="s">
        <v>228</v>
      </c>
      <c r="E46" s="181" t="s">
        <v>837</v>
      </c>
      <c r="F46" s="180" t="s">
        <v>848</v>
      </c>
    </row>
    <row r="47" spans="1:6" s="10" customFormat="1" ht="33.75" x14ac:dyDescent="0.2">
      <c r="A47" s="172">
        <v>2020</v>
      </c>
      <c r="B47" s="173" t="s">
        <v>419</v>
      </c>
      <c r="C47" s="172" t="s">
        <v>29</v>
      </c>
      <c r="D47" s="174" t="s">
        <v>228</v>
      </c>
      <c r="E47" s="181" t="s">
        <v>837</v>
      </c>
      <c r="F47" s="180" t="s">
        <v>851</v>
      </c>
    </row>
    <row r="48" spans="1:6" s="10" customFormat="1" ht="56.25" x14ac:dyDescent="0.2">
      <c r="A48" s="172">
        <v>2020</v>
      </c>
      <c r="B48" s="173" t="s">
        <v>420</v>
      </c>
      <c r="C48" s="172" t="s">
        <v>29</v>
      </c>
      <c r="D48" s="174" t="s">
        <v>217</v>
      </c>
      <c r="E48" s="181" t="s">
        <v>837</v>
      </c>
      <c r="F48" s="180" t="s">
        <v>853</v>
      </c>
    </row>
    <row r="49" spans="1:6" s="10" customFormat="1" ht="45" hidden="1" x14ac:dyDescent="0.2">
      <c r="A49" s="165"/>
      <c r="B49" s="166" t="s">
        <v>189</v>
      </c>
      <c r="C49" s="165"/>
      <c r="D49" s="167"/>
      <c r="E49" s="189"/>
      <c r="F49" s="168"/>
    </row>
    <row r="50" spans="1:6" s="10" customFormat="1" ht="78.75" x14ac:dyDescent="0.2">
      <c r="A50" s="172">
        <v>2019</v>
      </c>
      <c r="B50" s="177" t="s">
        <v>546</v>
      </c>
      <c r="C50" s="172" t="s">
        <v>29</v>
      </c>
      <c r="D50" s="174" t="s">
        <v>206</v>
      </c>
      <c r="E50" s="181" t="s">
        <v>837</v>
      </c>
      <c r="F50" s="180" t="s">
        <v>852</v>
      </c>
    </row>
    <row r="51" spans="1:6" s="10" customFormat="1" ht="33.75" x14ac:dyDescent="0.2">
      <c r="A51" s="172">
        <v>2019</v>
      </c>
      <c r="B51" s="177" t="s">
        <v>61</v>
      </c>
      <c r="C51" s="172" t="s">
        <v>29</v>
      </c>
      <c r="D51" s="174" t="s">
        <v>219</v>
      </c>
      <c r="E51" s="181" t="s">
        <v>837</v>
      </c>
      <c r="F51" s="180" t="s">
        <v>851</v>
      </c>
    </row>
    <row r="52" spans="1:6" s="10" customFormat="1" ht="72.75" hidden="1" customHeight="1" x14ac:dyDescent="0.2">
      <c r="A52" s="172">
        <v>2019</v>
      </c>
      <c r="B52" s="177" t="s">
        <v>63</v>
      </c>
      <c r="C52" s="172" t="s">
        <v>29</v>
      </c>
      <c r="D52" s="174" t="s">
        <v>220</v>
      </c>
      <c r="E52" s="181" t="s">
        <v>770</v>
      </c>
      <c r="F52" s="180" t="s">
        <v>792</v>
      </c>
    </row>
    <row r="53" spans="1:6" s="10" customFormat="1" ht="33.75" hidden="1" x14ac:dyDescent="0.2">
      <c r="A53" s="172">
        <v>2018</v>
      </c>
      <c r="B53" s="177" t="s">
        <v>297</v>
      </c>
      <c r="C53" s="172" t="s">
        <v>29</v>
      </c>
      <c r="D53" s="174" t="s">
        <v>216</v>
      </c>
      <c r="E53" s="181" t="s">
        <v>770</v>
      </c>
      <c r="F53" s="180" t="s">
        <v>793</v>
      </c>
    </row>
    <row r="54" spans="1:6" s="10" customFormat="1" ht="45" hidden="1" x14ac:dyDescent="0.2">
      <c r="A54" s="172">
        <v>2018</v>
      </c>
      <c r="B54" s="177" t="s">
        <v>295</v>
      </c>
      <c r="C54" s="172" t="s">
        <v>29</v>
      </c>
      <c r="D54" s="174" t="s">
        <v>219</v>
      </c>
      <c r="E54" s="181" t="s">
        <v>770</v>
      </c>
      <c r="F54" s="180" t="s">
        <v>794</v>
      </c>
    </row>
    <row r="55" spans="1:6" s="10" customFormat="1" ht="45" x14ac:dyDescent="0.2">
      <c r="A55" s="172">
        <v>2018</v>
      </c>
      <c r="B55" s="177" t="s">
        <v>293</v>
      </c>
      <c r="C55" s="172" t="s">
        <v>29</v>
      </c>
      <c r="D55" s="174" t="s">
        <v>482</v>
      </c>
      <c r="E55" s="181" t="s">
        <v>837</v>
      </c>
      <c r="F55" s="180"/>
    </row>
    <row r="56" spans="1:6" s="10" customFormat="1" ht="33.75" x14ac:dyDescent="0.2">
      <c r="A56" s="172">
        <v>2018</v>
      </c>
      <c r="B56" s="177" t="s">
        <v>303</v>
      </c>
      <c r="C56" s="172" t="s">
        <v>29</v>
      </c>
      <c r="D56" s="174" t="s">
        <v>206</v>
      </c>
      <c r="E56" s="181" t="s">
        <v>837</v>
      </c>
      <c r="F56" s="180" t="s">
        <v>855</v>
      </c>
    </row>
    <row r="57" spans="1:6" s="10" customFormat="1" ht="135" hidden="1" x14ac:dyDescent="0.2">
      <c r="A57" s="172">
        <v>2018</v>
      </c>
      <c r="B57" s="177" t="s">
        <v>301</v>
      </c>
      <c r="C57" s="172" t="s">
        <v>29</v>
      </c>
      <c r="D57" s="174" t="s">
        <v>231</v>
      </c>
      <c r="E57" s="181" t="s">
        <v>770</v>
      </c>
      <c r="F57" s="180" t="s">
        <v>795</v>
      </c>
    </row>
    <row r="58" spans="1:6" s="10" customFormat="1" ht="22.5" x14ac:dyDescent="0.2">
      <c r="A58" s="172">
        <v>2018</v>
      </c>
      <c r="B58" s="177" t="s">
        <v>299</v>
      </c>
      <c r="C58" s="172" t="s">
        <v>29</v>
      </c>
      <c r="D58" s="174" t="s">
        <v>207</v>
      </c>
      <c r="E58" s="181" t="s">
        <v>837</v>
      </c>
      <c r="F58" s="180" t="s">
        <v>851</v>
      </c>
    </row>
    <row r="59" spans="1:6" s="10" customFormat="1" ht="112.5" hidden="1" customHeight="1" x14ac:dyDescent="0.2">
      <c r="A59" s="172">
        <v>2018</v>
      </c>
      <c r="B59" s="177" t="s">
        <v>548</v>
      </c>
      <c r="C59" s="172" t="s">
        <v>29</v>
      </c>
      <c r="D59" s="174" t="s">
        <v>203</v>
      </c>
      <c r="E59" s="181" t="s">
        <v>770</v>
      </c>
      <c r="F59" s="180" t="s">
        <v>796</v>
      </c>
    </row>
    <row r="60" spans="1:6" s="10" customFormat="1" ht="63" customHeight="1" x14ac:dyDescent="0.2">
      <c r="A60" s="172">
        <v>2019</v>
      </c>
      <c r="B60" s="177" t="s">
        <v>77</v>
      </c>
      <c r="C60" s="172" t="s">
        <v>29</v>
      </c>
      <c r="D60" s="174" t="s">
        <v>221</v>
      </c>
      <c r="E60" s="181" t="s">
        <v>838</v>
      </c>
      <c r="F60" s="180" t="s">
        <v>851</v>
      </c>
    </row>
    <row r="61" spans="1:6" s="10" customFormat="1" ht="56.25" hidden="1" x14ac:dyDescent="0.2">
      <c r="A61" s="172">
        <v>2019</v>
      </c>
      <c r="B61" s="177" t="s">
        <v>550</v>
      </c>
      <c r="C61" s="172" t="s">
        <v>29</v>
      </c>
      <c r="D61" s="174" t="s">
        <v>551</v>
      </c>
      <c r="E61" s="181" t="s">
        <v>770</v>
      </c>
      <c r="F61" s="180" t="s">
        <v>797</v>
      </c>
    </row>
    <row r="62" spans="1:6" s="10" customFormat="1" ht="137.25" hidden="1" customHeight="1" x14ac:dyDescent="0.2">
      <c r="A62" s="172">
        <v>2019</v>
      </c>
      <c r="B62" s="177" t="s">
        <v>79</v>
      </c>
      <c r="C62" s="172" t="s">
        <v>29</v>
      </c>
      <c r="D62" s="174" t="s">
        <v>222</v>
      </c>
      <c r="E62" s="181" t="s">
        <v>770</v>
      </c>
      <c r="F62" s="180" t="s">
        <v>798</v>
      </c>
    </row>
    <row r="63" spans="1:6" s="51" customFormat="1" ht="42" customHeight="1" x14ac:dyDescent="0.2">
      <c r="A63" s="172">
        <v>2019</v>
      </c>
      <c r="B63" s="177" t="s">
        <v>81</v>
      </c>
      <c r="C63" s="172" t="s">
        <v>29</v>
      </c>
      <c r="D63" s="174" t="s">
        <v>223</v>
      </c>
      <c r="E63" s="181" t="s">
        <v>837</v>
      </c>
      <c r="F63" s="180" t="s">
        <v>851</v>
      </c>
    </row>
    <row r="64" spans="1:6" s="10" customFormat="1" ht="33.75" hidden="1" x14ac:dyDescent="0.2">
      <c r="A64" s="172">
        <v>2019</v>
      </c>
      <c r="B64" s="177" t="s">
        <v>553</v>
      </c>
      <c r="C64" s="172" t="s">
        <v>29</v>
      </c>
      <c r="D64" s="174" t="s">
        <v>224</v>
      </c>
      <c r="E64" s="181" t="s">
        <v>770</v>
      </c>
      <c r="F64" s="180" t="s">
        <v>800</v>
      </c>
    </row>
    <row r="65" spans="1:6" s="10" customFormat="1" ht="78.75" hidden="1" x14ac:dyDescent="0.2">
      <c r="A65" s="172">
        <v>2019</v>
      </c>
      <c r="B65" s="177" t="s">
        <v>83</v>
      </c>
      <c r="C65" s="172" t="s">
        <v>29</v>
      </c>
      <c r="D65" s="174" t="s">
        <v>330</v>
      </c>
      <c r="E65" s="181" t="s">
        <v>770</v>
      </c>
      <c r="F65" s="180" t="s">
        <v>799</v>
      </c>
    </row>
    <row r="66" spans="1:6" s="10" customFormat="1" ht="32.25" customHeight="1" x14ac:dyDescent="0.2">
      <c r="A66" s="172">
        <v>2019</v>
      </c>
      <c r="B66" s="177" t="s">
        <v>557</v>
      </c>
      <c r="C66" s="172" t="s">
        <v>29</v>
      </c>
      <c r="D66" s="174" t="s">
        <v>212</v>
      </c>
      <c r="E66" s="181" t="s">
        <v>770</v>
      </c>
      <c r="F66" s="180" t="s">
        <v>801</v>
      </c>
    </row>
    <row r="67" spans="1:6" s="10" customFormat="1" ht="33.75" x14ac:dyDescent="0.2">
      <c r="A67" s="172">
        <v>2019</v>
      </c>
      <c r="B67" s="177" t="s">
        <v>85</v>
      </c>
      <c r="C67" s="172" t="s">
        <v>29</v>
      </c>
      <c r="D67" s="174" t="s">
        <v>213</v>
      </c>
      <c r="E67" s="181" t="s">
        <v>837</v>
      </c>
      <c r="F67" s="180" t="s">
        <v>856</v>
      </c>
    </row>
    <row r="68" spans="1:6" s="10" customFormat="1" ht="84.95" customHeight="1" x14ac:dyDescent="0.2">
      <c r="A68" s="172">
        <v>2019</v>
      </c>
      <c r="B68" s="177" t="s">
        <v>87</v>
      </c>
      <c r="C68" s="172" t="s">
        <v>29</v>
      </c>
      <c r="D68" s="174" t="s">
        <v>206</v>
      </c>
      <c r="E68" s="181" t="s">
        <v>837</v>
      </c>
      <c r="F68" s="180" t="s">
        <v>857</v>
      </c>
    </row>
    <row r="69" spans="1:6" s="10" customFormat="1" ht="22.5" x14ac:dyDescent="0.2">
      <c r="A69" s="172">
        <v>2019</v>
      </c>
      <c r="B69" s="177" t="s">
        <v>89</v>
      </c>
      <c r="C69" s="172" t="s">
        <v>29</v>
      </c>
      <c r="D69" s="174" t="s">
        <v>206</v>
      </c>
      <c r="E69" s="181" t="s">
        <v>837</v>
      </c>
      <c r="F69" s="180" t="s">
        <v>850</v>
      </c>
    </row>
    <row r="70" spans="1:6" s="10" customFormat="1" ht="63" customHeight="1" x14ac:dyDescent="0.2">
      <c r="A70" s="172">
        <v>2019</v>
      </c>
      <c r="B70" s="177" t="s">
        <v>559</v>
      </c>
      <c r="C70" s="172" t="s">
        <v>29</v>
      </c>
      <c r="D70" s="174" t="s">
        <v>225</v>
      </c>
      <c r="E70" s="181" t="s">
        <v>837</v>
      </c>
      <c r="F70" s="180" t="s">
        <v>852</v>
      </c>
    </row>
    <row r="71" spans="1:6" s="10" customFormat="1" ht="22.5" hidden="1" x14ac:dyDescent="0.2">
      <c r="A71" s="172">
        <v>2019</v>
      </c>
      <c r="B71" s="177" t="s">
        <v>65</v>
      </c>
      <c r="C71" s="172" t="s">
        <v>29</v>
      </c>
      <c r="D71" s="174" t="s">
        <v>204</v>
      </c>
      <c r="E71" s="181" t="s">
        <v>770</v>
      </c>
      <c r="F71" s="180" t="s">
        <v>802</v>
      </c>
    </row>
    <row r="72" spans="1:6" s="10" customFormat="1" ht="42.75" hidden="1" customHeight="1" x14ac:dyDescent="0.2">
      <c r="A72" s="172">
        <v>2019</v>
      </c>
      <c r="B72" s="177" t="s">
        <v>67</v>
      </c>
      <c r="C72" s="172" t="s">
        <v>29</v>
      </c>
      <c r="D72" s="174" t="s">
        <v>226</v>
      </c>
      <c r="E72" s="181" t="s">
        <v>770</v>
      </c>
      <c r="F72" s="180" t="s">
        <v>803</v>
      </c>
    </row>
    <row r="73" spans="1:6" s="10" customFormat="1" ht="32.1" hidden="1" customHeight="1" x14ac:dyDescent="0.2">
      <c r="A73" s="172">
        <v>2019</v>
      </c>
      <c r="B73" s="177" t="s">
        <v>69</v>
      </c>
      <c r="C73" s="172" t="s">
        <v>29</v>
      </c>
      <c r="D73" s="174" t="s">
        <v>205</v>
      </c>
      <c r="E73" s="181" t="s">
        <v>770</v>
      </c>
      <c r="F73" s="180" t="s">
        <v>804</v>
      </c>
    </row>
    <row r="74" spans="1:6" s="10" customFormat="1" ht="35.25" hidden="1" customHeight="1" x14ac:dyDescent="0.2">
      <c r="A74" s="172">
        <v>2019</v>
      </c>
      <c r="B74" s="177" t="s">
        <v>71</v>
      </c>
      <c r="C74" s="172" t="s">
        <v>29</v>
      </c>
      <c r="D74" s="174" t="s">
        <v>205</v>
      </c>
      <c r="E74" s="181" t="s">
        <v>770</v>
      </c>
      <c r="F74" s="180" t="s">
        <v>805</v>
      </c>
    </row>
    <row r="75" spans="1:6" s="10" customFormat="1" ht="45" hidden="1" x14ac:dyDescent="0.2">
      <c r="A75" s="172">
        <v>2019</v>
      </c>
      <c r="B75" s="177" t="s">
        <v>73</v>
      </c>
      <c r="C75" s="172" t="s">
        <v>29</v>
      </c>
      <c r="D75" s="174" t="s">
        <v>227</v>
      </c>
      <c r="E75" s="181" t="s">
        <v>770</v>
      </c>
      <c r="F75" s="180" t="s">
        <v>806</v>
      </c>
    </row>
    <row r="76" spans="1:6" s="10" customFormat="1" ht="56.1" hidden="1" customHeight="1" x14ac:dyDescent="0.2">
      <c r="A76" s="172">
        <v>2019</v>
      </c>
      <c r="B76" s="177" t="s">
        <v>75</v>
      </c>
      <c r="C76" s="172" t="s">
        <v>29</v>
      </c>
      <c r="D76" s="174" t="s">
        <v>213</v>
      </c>
      <c r="E76" s="181" t="s">
        <v>770</v>
      </c>
      <c r="F76" s="180" t="s">
        <v>807</v>
      </c>
    </row>
    <row r="77" spans="1:6" s="10" customFormat="1" ht="38.1" customHeight="1" x14ac:dyDescent="0.2">
      <c r="A77" s="172">
        <v>2020</v>
      </c>
      <c r="B77" s="177" t="s">
        <v>378</v>
      </c>
      <c r="C77" s="172" t="s">
        <v>29</v>
      </c>
      <c r="D77" s="174" t="s">
        <v>235</v>
      </c>
      <c r="E77" s="181" t="s">
        <v>838</v>
      </c>
      <c r="F77" s="180" t="s">
        <v>851</v>
      </c>
    </row>
    <row r="78" spans="1:6" s="10" customFormat="1" ht="64.5" customHeight="1" x14ac:dyDescent="0.2">
      <c r="A78" s="172">
        <v>2020</v>
      </c>
      <c r="B78" s="177" t="s">
        <v>379</v>
      </c>
      <c r="C78" s="172" t="s">
        <v>29</v>
      </c>
      <c r="D78" s="174" t="s">
        <v>204</v>
      </c>
      <c r="E78" s="181" t="s">
        <v>838</v>
      </c>
      <c r="F78" s="180" t="s">
        <v>857</v>
      </c>
    </row>
    <row r="79" spans="1:6" s="10" customFormat="1" ht="93.75" customHeight="1" x14ac:dyDescent="0.2">
      <c r="A79" s="172">
        <v>2020</v>
      </c>
      <c r="B79" s="177" t="s">
        <v>380</v>
      </c>
      <c r="C79" s="172" t="s">
        <v>29</v>
      </c>
      <c r="D79" s="174" t="s">
        <v>209</v>
      </c>
      <c r="E79" s="181" t="s">
        <v>838</v>
      </c>
      <c r="F79" s="180" t="s">
        <v>853</v>
      </c>
    </row>
    <row r="80" spans="1:6" s="10" customFormat="1" ht="22.5" x14ac:dyDescent="0.2">
      <c r="A80" s="172">
        <v>2020</v>
      </c>
      <c r="B80" s="177" t="s">
        <v>381</v>
      </c>
      <c r="C80" s="172" t="s">
        <v>29</v>
      </c>
      <c r="D80" s="174" t="s">
        <v>211</v>
      </c>
      <c r="E80" s="181" t="s">
        <v>838</v>
      </c>
      <c r="F80" s="180" t="s">
        <v>851</v>
      </c>
    </row>
    <row r="81" spans="1:6" s="10" customFormat="1" ht="56.25" hidden="1" x14ac:dyDescent="0.2">
      <c r="A81" s="172">
        <v>2020</v>
      </c>
      <c r="B81" s="177" t="s">
        <v>382</v>
      </c>
      <c r="C81" s="172" t="s">
        <v>29</v>
      </c>
      <c r="D81" s="174" t="s">
        <v>206</v>
      </c>
      <c r="E81" s="181" t="s">
        <v>770</v>
      </c>
      <c r="F81" s="180" t="s">
        <v>808</v>
      </c>
    </row>
    <row r="82" spans="1:6" s="10" customFormat="1" ht="33.75" x14ac:dyDescent="0.2">
      <c r="A82" s="172">
        <v>2020</v>
      </c>
      <c r="B82" s="177" t="s">
        <v>383</v>
      </c>
      <c r="C82" s="172" t="s">
        <v>29</v>
      </c>
      <c r="D82" s="174" t="s">
        <v>206</v>
      </c>
      <c r="E82" s="181" t="s">
        <v>837</v>
      </c>
      <c r="F82" s="180" t="s">
        <v>851</v>
      </c>
    </row>
    <row r="83" spans="1:6" s="10" customFormat="1" ht="33.75" x14ac:dyDescent="0.2">
      <c r="A83" s="172">
        <v>2020</v>
      </c>
      <c r="B83" s="177" t="s">
        <v>384</v>
      </c>
      <c r="C83" s="172" t="s">
        <v>29</v>
      </c>
      <c r="D83" s="174" t="s">
        <v>206</v>
      </c>
      <c r="E83" s="181" t="s">
        <v>837</v>
      </c>
      <c r="F83" s="180" t="s">
        <v>853</v>
      </c>
    </row>
    <row r="84" spans="1:6" s="10" customFormat="1" ht="33.75" x14ac:dyDescent="0.2">
      <c r="A84" s="172">
        <v>2020</v>
      </c>
      <c r="B84" s="177" t="s">
        <v>480</v>
      </c>
      <c r="C84" s="172" t="s">
        <v>29</v>
      </c>
      <c r="D84" s="174" t="s">
        <v>235</v>
      </c>
      <c r="E84" s="181" t="s">
        <v>838</v>
      </c>
      <c r="F84" s="180" t="s">
        <v>853</v>
      </c>
    </row>
    <row r="85" spans="1:6" s="10" customFormat="1" ht="33.75" x14ac:dyDescent="0.2">
      <c r="A85" s="172">
        <v>2020</v>
      </c>
      <c r="B85" s="177" t="s">
        <v>385</v>
      </c>
      <c r="C85" s="172" t="s">
        <v>29</v>
      </c>
      <c r="D85" s="174" t="s">
        <v>229</v>
      </c>
      <c r="E85" s="181" t="s">
        <v>837</v>
      </c>
      <c r="F85" s="180" t="s">
        <v>853</v>
      </c>
    </row>
    <row r="86" spans="1:6" s="10" customFormat="1" ht="33.75" x14ac:dyDescent="0.2">
      <c r="A86" s="172">
        <v>2020</v>
      </c>
      <c r="B86" s="177" t="s">
        <v>386</v>
      </c>
      <c r="C86" s="172" t="s">
        <v>29</v>
      </c>
      <c r="D86" s="174" t="s">
        <v>231</v>
      </c>
      <c r="E86" s="181" t="s">
        <v>837</v>
      </c>
      <c r="F86" s="180" t="s">
        <v>857</v>
      </c>
    </row>
    <row r="87" spans="1:6" s="10" customFormat="1" ht="22.5" x14ac:dyDescent="0.2">
      <c r="A87" s="172">
        <v>2020</v>
      </c>
      <c r="B87" s="177" t="s">
        <v>387</v>
      </c>
      <c r="C87" s="172" t="s">
        <v>29</v>
      </c>
      <c r="D87" s="174" t="s">
        <v>203</v>
      </c>
      <c r="E87" s="181" t="s">
        <v>838</v>
      </c>
      <c r="F87" s="180" t="s">
        <v>853</v>
      </c>
    </row>
    <row r="88" spans="1:6" s="10" customFormat="1" ht="33.75" x14ac:dyDescent="0.2">
      <c r="A88" s="172">
        <v>2020</v>
      </c>
      <c r="B88" s="177" t="s">
        <v>388</v>
      </c>
      <c r="C88" s="172" t="s">
        <v>29</v>
      </c>
      <c r="D88" s="174" t="s">
        <v>228</v>
      </c>
      <c r="E88" s="181" t="s">
        <v>837</v>
      </c>
      <c r="F88" s="180" t="s">
        <v>851</v>
      </c>
    </row>
    <row r="89" spans="1:6" s="10" customFormat="1" ht="50.25" customHeight="1" x14ac:dyDescent="0.2">
      <c r="A89" s="172">
        <v>2020</v>
      </c>
      <c r="B89" s="177" t="s">
        <v>389</v>
      </c>
      <c r="C89" s="172" t="s">
        <v>29</v>
      </c>
      <c r="D89" s="174" t="s">
        <v>223</v>
      </c>
      <c r="E89" s="181" t="s">
        <v>838</v>
      </c>
      <c r="F89" s="180" t="s">
        <v>851</v>
      </c>
    </row>
    <row r="90" spans="1:6" s="10" customFormat="1" ht="59.25" customHeight="1" x14ac:dyDescent="0.2">
      <c r="A90" s="172">
        <v>2020</v>
      </c>
      <c r="B90" s="177" t="s">
        <v>390</v>
      </c>
      <c r="C90" s="172" t="s">
        <v>29</v>
      </c>
      <c r="D90" s="174" t="s">
        <v>226</v>
      </c>
      <c r="E90" s="181" t="s">
        <v>837</v>
      </c>
      <c r="F90" s="180" t="s">
        <v>846</v>
      </c>
    </row>
    <row r="91" spans="1:6" s="10" customFormat="1" ht="72" customHeight="1" x14ac:dyDescent="0.2">
      <c r="A91" s="172">
        <v>2020</v>
      </c>
      <c r="B91" s="177" t="s">
        <v>391</v>
      </c>
      <c r="C91" s="172" t="s">
        <v>29</v>
      </c>
      <c r="D91" s="174" t="s">
        <v>216</v>
      </c>
      <c r="E91" s="181" t="s">
        <v>838</v>
      </c>
      <c r="F91" s="180" t="s">
        <v>850</v>
      </c>
    </row>
    <row r="92" spans="1:6" s="10" customFormat="1" ht="37.5" hidden="1" customHeight="1" x14ac:dyDescent="0.2">
      <c r="A92" s="172">
        <v>2020</v>
      </c>
      <c r="B92" s="177" t="s">
        <v>392</v>
      </c>
      <c r="C92" s="172" t="s">
        <v>29</v>
      </c>
      <c r="D92" s="174" t="s">
        <v>330</v>
      </c>
      <c r="E92" s="181" t="s">
        <v>770</v>
      </c>
      <c r="F92" s="180" t="s">
        <v>809</v>
      </c>
    </row>
    <row r="93" spans="1:6" s="10" customFormat="1" ht="45" x14ac:dyDescent="0.2">
      <c r="A93" s="172">
        <v>2020</v>
      </c>
      <c r="B93" s="177" t="s">
        <v>393</v>
      </c>
      <c r="C93" s="172" t="s">
        <v>29</v>
      </c>
      <c r="D93" s="174" t="s">
        <v>484</v>
      </c>
      <c r="E93" s="181" t="s">
        <v>838</v>
      </c>
      <c r="F93" s="180" t="s">
        <v>853</v>
      </c>
    </row>
    <row r="94" spans="1:6" s="10" customFormat="1" ht="22.5" hidden="1" x14ac:dyDescent="0.2">
      <c r="A94" s="172">
        <v>2020</v>
      </c>
      <c r="B94" s="177" t="s">
        <v>394</v>
      </c>
      <c r="C94" s="172" t="s">
        <v>29</v>
      </c>
      <c r="D94" s="174" t="s">
        <v>210</v>
      </c>
      <c r="E94" s="181" t="s">
        <v>770</v>
      </c>
      <c r="F94" s="180" t="s">
        <v>810</v>
      </c>
    </row>
    <row r="95" spans="1:6" s="10" customFormat="1" ht="33.75" x14ac:dyDescent="0.2">
      <c r="A95" s="172">
        <v>2020</v>
      </c>
      <c r="B95" s="177" t="s">
        <v>395</v>
      </c>
      <c r="C95" s="172" t="s">
        <v>29</v>
      </c>
      <c r="D95" s="174" t="s">
        <v>220</v>
      </c>
      <c r="E95" s="181" t="s">
        <v>838</v>
      </c>
      <c r="F95" s="180" t="s">
        <v>850</v>
      </c>
    </row>
    <row r="96" spans="1:6" s="10" customFormat="1" ht="56.25" x14ac:dyDescent="0.2">
      <c r="A96" s="172">
        <v>2020</v>
      </c>
      <c r="B96" s="177" t="s">
        <v>396</v>
      </c>
      <c r="C96" s="172" t="s">
        <v>331</v>
      </c>
      <c r="D96" s="174" t="s">
        <v>207</v>
      </c>
      <c r="E96" s="181" t="s">
        <v>837</v>
      </c>
      <c r="F96" s="180"/>
    </row>
    <row r="97" spans="1:6" s="10" customFormat="1" ht="33.75" hidden="1" x14ac:dyDescent="0.2">
      <c r="A97" s="165"/>
      <c r="B97" s="166" t="s">
        <v>190</v>
      </c>
      <c r="C97" s="165"/>
      <c r="D97" s="167"/>
      <c r="E97" s="189"/>
      <c r="F97" s="168"/>
    </row>
    <row r="98" spans="1:6" s="10" customFormat="1" ht="22.5" x14ac:dyDescent="0.2">
      <c r="A98" s="172">
        <v>2019</v>
      </c>
      <c r="B98" s="177" t="s">
        <v>131</v>
      </c>
      <c r="C98" s="172" t="s">
        <v>29</v>
      </c>
      <c r="D98" s="174" t="s">
        <v>221</v>
      </c>
      <c r="E98" s="181" t="s">
        <v>837</v>
      </c>
      <c r="F98" s="180" t="s">
        <v>858</v>
      </c>
    </row>
    <row r="99" spans="1:6" s="10" customFormat="1" ht="45" hidden="1" x14ac:dyDescent="0.2">
      <c r="A99" s="165"/>
      <c r="B99" s="166" t="s">
        <v>191</v>
      </c>
      <c r="C99" s="165"/>
      <c r="D99" s="167"/>
      <c r="E99" s="189"/>
      <c r="F99" s="168"/>
    </row>
    <row r="100" spans="1:6" s="10" customFormat="1" ht="64.5" hidden="1" customHeight="1" x14ac:dyDescent="0.2">
      <c r="A100" s="172">
        <v>2019</v>
      </c>
      <c r="B100" s="177" t="s">
        <v>530</v>
      </c>
      <c r="C100" s="172" t="s">
        <v>29</v>
      </c>
      <c r="D100" s="174" t="s">
        <v>213</v>
      </c>
      <c r="E100" s="181" t="s">
        <v>770</v>
      </c>
      <c r="F100" s="180" t="s">
        <v>811</v>
      </c>
    </row>
    <row r="101" spans="1:6" s="10" customFormat="1" ht="56.25" hidden="1" x14ac:dyDescent="0.2">
      <c r="A101" s="172">
        <v>2019</v>
      </c>
      <c r="B101" s="177" t="s">
        <v>531</v>
      </c>
      <c r="C101" s="172" t="s">
        <v>532</v>
      </c>
      <c r="D101" s="174" t="s">
        <v>206</v>
      </c>
      <c r="E101" s="181" t="s">
        <v>770</v>
      </c>
      <c r="F101" s="182" t="s">
        <v>812</v>
      </c>
    </row>
    <row r="102" spans="1:6" s="10" customFormat="1" ht="45" hidden="1" customHeight="1" x14ac:dyDescent="0.2">
      <c r="A102" s="172">
        <v>2019</v>
      </c>
      <c r="B102" s="177" t="s">
        <v>134</v>
      </c>
      <c r="C102" s="172" t="s">
        <v>132</v>
      </c>
      <c r="D102" s="174" t="s">
        <v>206</v>
      </c>
      <c r="E102" s="181" t="s">
        <v>770</v>
      </c>
      <c r="F102" s="176" t="s">
        <v>813</v>
      </c>
    </row>
    <row r="103" spans="1:6" s="10" customFormat="1" ht="33.75" hidden="1" x14ac:dyDescent="0.2">
      <c r="A103" s="172">
        <v>2019</v>
      </c>
      <c r="B103" s="177" t="s">
        <v>535</v>
      </c>
      <c r="C103" s="172" t="s">
        <v>29</v>
      </c>
      <c r="D103" s="174" t="s">
        <v>228</v>
      </c>
      <c r="E103" s="181" t="s">
        <v>770</v>
      </c>
      <c r="F103" s="176" t="s">
        <v>814</v>
      </c>
    </row>
    <row r="104" spans="1:6" s="10" customFormat="1" ht="83.25" customHeight="1" x14ac:dyDescent="0.2">
      <c r="A104" s="172">
        <v>2019</v>
      </c>
      <c r="B104" s="177" t="s">
        <v>136</v>
      </c>
      <c r="C104" s="172" t="s">
        <v>29</v>
      </c>
      <c r="D104" s="174" t="s">
        <v>204</v>
      </c>
      <c r="E104" s="181" t="s">
        <v>837</v>
      </c>
      <c r="F104" s="180" t="s">
        <v>851</v>
      </c>
    </row>
    <row r="105" spans="1:6" s="10" customFormat="1" ht="61.5" customHeight="1" x14ac:dyDescent="0.2">
      <c r="A105" s="172">
        <v>2019</v>
      </c>
      <c r="B105" s="177" t="s">
        <v>537</v>
      </c>
      <c r="C105" s="172" t="s">
        <v>29</v>
      </c>
      <c r="D105" s="174" t="s">
        <v>233</v>
      </c>
      <c r="E105" s="181" t="s">
        <v>837</v>
      </c>
      <c r="F105" s="180" t="s">
        <v>850</v>
      </c>
    </row>
    <row r="106" spans="1:6" s="10" customFormat="1" ht="67.5" hidden="1" x14ac:dyDescent="0.2">
      <c r="A106" s="172">
        <v>2019</v>
      </c>
      <c r="B106" s="177" t="s">
        <v>138</v>
      </c>
      <c r="C106" s="172" t="s">
        <v>29</v>
      </c>
      <c r="D106" s="174" t="s">
        <v>209</v>
      </c>
      <c r="E106" s="181" t="s">
        <v>770</v>
      </c>
      <c r="F106" s="180" t="s">
        <v>815</v>
      </c>
    </row>
    <row r="107" spans="1:6" s="10" customFormat="1" ht="55.5" customHeight="1" x14ac:dyDescent="0.2">
      <c r="A107" s="172">
        <v>2019</v>
      </c>
      <c r="B107" s="177" t="s">
        <v>539</v>
      </c>
      <c r="C107" s="172" t="s">
        <v>29</v>
      </c>
      <c r="D107" s="174" t="s">
        <v>210</v>
      </c>
      <c r="E107" s="181" t="s">
        <v>837</v>
      </c>
      <c r="F107" s="180" t="s">
        <v>851</v>
      </c>
    </row>
    <row r="108" spans="1:6" s="10" customFormat="1" ht="45.75" customHeight="1" x14ac:dyDescent="0.2">
      <c r="A108" s="172">
        <v>2020</v>
      </c>
      <c r="B108" s="177" t="s">
        <v>332</v>
      </c>
      <c r="C108" s="172" t="s">
        <v>29</v>
      </c>
      <c r="D108" s="174" t="s">
        <v>230</v>
      </c>
      <c r="E108" s="181" t="s">
        <v>837</v>
      </c>
      <c r="F108" s="180" t="s">
        <v>853</v>
      </c>
    </row>
    <row r="109" spans="1:6" s="10" customFormat="1" ht="66" customHeight="1" x14ac:dyDescent="0.2">
      <c r="A109" s="172">
        <v>2020</v>
      </c>
      <c r="B109" s="177" t="s">
        <v>333</v>
      </c>
      <c r="C109" s="172" t="s">
        <v>29</v>
      </c>
      <c r="D109" s="174" t="s">
        <v>212</v>
      </c>
      <c r="E109" s="181" t="s">
        <v>837</v>
      </c>
      <c r="F109" s="180" t="s">
        <v>850</v>
      </c>
    </row>
    <row r="110" spans="1:6" s="10" customFormat="1" ht="57.75" customHeight="1" x14ac:dyDescent="0.2">
      <c r="A110" s="172">
        <v>2020</v>
      </c>
      <c r="B110" s="177" t="s">
        <v>334</v>
      </c>
      <c r="C110" s="172" t="s">
        <v>29</v>
      </c>
      <c r="D110" s="174" t="s">
        <v>482</v>
      </c>
      <c r="E110" s="181" t="s">
        <v>837</v>
      </c>
      <c r="F110" s="180" t="s">
        <v>848</v>
      </c>
    </row>
    <row r="111" spans="1:6" s="10" customFormat="1" ht="57.75" customHeight="1" x14ac:dyDescent="0.2">
      <c r="A111" s="172">
        <v>2020</v>
      </c>
      <c r="B111" s="177" t="s">
        <v>335</v>
      </c>
      <c r="C111" s="172" t="s">
        <v>132</v>
      </c>
      <c r="D111" s="174" t="s">
        <v>482</v>
      </c>
      <c r="E111" s="181" t="s">
        <v>837</v>
      </c>
      <c r="F111" s="176"/>
    </row>
    <row r="112" spans="1:6" s="10" customFormat="1" ht="65.45" customHeight="1" x14ac:dyDescent="0.2">
      <c r="A112" s="172">
        <v>2020</v>
      </c>
      <c r="B112" s="177" t="s">
        <v>336</v>
      </c>
      <c r="C112" s="172" t="s">
        <v>29</v>
      </c>
      <c r="D112" s="174" t="s">
        <v>214</v>
      </c>
      <c r="E112" s="181" t="s">
        <v>837</v>
      </c>
      <c r="F112" s="180" t="s">
        <v>853</v>
      </c>
    </row>
    <row r="113" spans="1:7" s="10" customFormat="1" ht="49.5" customHeight="1" x14ac:dyDescent="0.2">
      <c r="A113" s="172">
        <v>2020</v>
      </c>
      <c r="B113" s="177" t="s">
        <v>337</v>
      </c>
      <c r="C113" s="172" t="s">
        <v>29</v>
      </c>
      <c r="D113" s="174" t="s">
        <v>202</v>
      </c>
      <c r="E113" s="181" t="s">
        <v>837</v>
      </c>
      <c r="F113" s="180" t="s">
        <v>848</v>
      </c>
    </row>
    <row r="114" spans="1:7" s="10" customFormat="1" ht="45" x14ac:dyDescent="0.2">
      <c r="A114" s="172">
        <v>2020</v>
      </c>
      <c r="B114" s="177" t="s">
        <v>338</v>
      </c>
      <c r="C114" s="172" t="s">
        <v>29</v>
      </c>
      <c r="D114" s="174" t="s">
        <v>206</v>
      </c>
      <c r="E114" s="181" t="s">
        <v>837</v>
      </c>
      <c r="F114" s="180" t="s">
        <v>851</v>
      </c>
    </row>
    <row r="115" spans="1:7" s="10" customFormat="1" ht="56.25" x14ac:dyDescent="0.2">
      <c r="A115" s="172">
        <v>2020</v>
      </c>
      <c r="B115" s="177" t="s">
        <v>339</v>
      </c>
      <c r="C115" s="172" t="s">
        <v>29</v>
      </c>
      <c r="D115" s="174" t="s">
        <v>225</v>
      </c>
      <c r="E115" s="181" t="s">
        <v>837</v>
      </c>
      <c r="F115" s="180" t="s">
        <v>848</v>
      </c>
    </row>
    <row r="116" spans="1:7" s="10" customFormat="1" ht="33.75" x14ac:dyDescent="0.2">
      <c r="A116" s="172">
        <v>2020</v>
      </c>
      <c r="B116" s="177" t="s">
        <v>340</v>
      </c>
      <c r="C116" s="172" t="s">
        <v>29</v>
      </c>
      <c r="D116" s="174" t="s">
        <v>485</v>
      </c>
      <c r="E116" s="181" t="s">
        <v>837</v>
      </c>
      <c r="F116" s="180" t="s">
        <v>851</v>
      </c>
    </row>
    <row r="117" spans="1:7" s="10" customFormat="1" ht="22.5" x14ac:dyDescent="0.2">
      <c r="A117" s="172">
        <v>2020</v>
      </c>
      <c r="B117" s="177" t="s">
        <v>341</v>
      </c>
      <c r="C117" s="172" t="s">
        <v>29</v>
      </c>
      <c r="D117" s="174" t="s">
        <v>233</v>
      </c>
      <c r="E117" s="181" t="s">
        <v>837</v>
      </c>
      <c r="F117" s="180" t="s">
        <v>850</v>
      </c>
    </row>
    <row r="118" spans="1:7" s="10" customFormat="1" ht="45" x14ac:dyDescent="0.2">
      <c r="A118" s="172">
        <v>2020</v>
      </c>
      <c r="B118" s="177" t="s">
        <v>342</v>
      </c>
      <c r="C118" s="172" t="s">
        <v>29</v>
      </c>
      <c r="D118" s="174" t="s">
        <v>209</v>
      </c>
      <c r="E118" s="181" t="s">
        <v>837</v>
      </c>
      <c r="F118" s="180" t="s">
        <v>851</v>
      </c>
    </row>
    <row r="119" spans="1:7" s="10" customFormat="1" ht="72" customHeight="1" x14ac:dyDescent="0.2">
      <c r="A119" s="172">
        <v>2020</v>
      </c>
      <c r="B119" s="177" t="s">
        <v>343</v>
      </c>
      <c r="C119" s="172" t="s">
        <v>29</v>
      </c>
      <c r="D119" s="174" t="s">
        <v>219</v>
      </c>
      <c r="E119" s="181" t="s">
        <v>837</v>
      </c>
      <c r="F119" s="180" t="s">
        <v>853</v>
      </c>
    </row>
    <row r="120" spans="1:7" s="10" customFormat="1" ht="114.75" customHeight="1" x14ac:dyDescent="0.2">
      <c r="A120" s="172">
        <v>2020</v>
      </c>
      <c r="B120" s="177" t="s">
        <v>344</v>
      </c>
      <c r="C120" s="172" t="s">
        <v>29</v>
      </c>
      <c r="D120" s="174" t="s">
        <v>227</v>
      </c>
      <c r="E120" s="181" t="s">
        <v>837</v>
      </c>
      <c r="F120" s="180" t="s">
        <v>848</v>
      </c>
    </row>
    <row r="121" spans="1:7" s="10" customFormat="1" ht="123.75" customHeight="1" x14ac:dyDescent="0.2">
      <c r="A121" s="172">
        <v>2020</v>
      </c>
      <c r="B121" s="177" t="s">
        <v>467</v>
      </c>
      <c r="C121" s="172" t="s">
        <v>29</v>
      </c>
      <c r="D121" s="174" t="s">
        <v>232</v>
      </c>
      <c r="E121" s="181" t="s">
        <v>837</v>
      </c>
      <c r="F121" s="180" t="s">
        <v>859</v>
      </c>
      <c r="G121" s="10" t="s">
        <v>766</v>
      </c>
    </row>
    <row r="122" spans="1:7" s="10" customFormat="1" ht="15" hidden="1" customHeight="1" x14ac:dyDescent="0.2">
      <c r="A122" s="183"/>
      <c r="B122" s="184" t="s">
        <v>155</v>
      </c>
      <c r="C122" s="217"/>
      <c r="D122" s="218"/>
      <c r="E122" s="218"/>
      <c r="F122" s="218"/>
    </row>
    <row r="123" spans="1:7" s="75" customFormat="1" ht="33.75" hidden="1" x14ac:dyDescent="0.2">
      <c r="A123" s="165"/>
      <c r="B123" s="166" t="s">
        <v>192</v>
      </c>
      <c r="C123" s="165"/>
      <c r="D123" s="185"/>
      <c r="E123" s="189"/>
      <c r="F123" s="186"/>
    </row>
    <row r="124" spans="1:7" s="75" customFormat="1" ht="22.5" hidden="1" x14ac:dyDescent="0.2">
      <c r="A124" s="172">
        <v>2020</v>
      </c>
      <c r="B124" s="173" t="s">
        <v>424</v>
      </c>
      <c r="C124" s="172" t="s">
        <v>258</v>
      </c>
      <c r="D124" s="174" t="s">
        <v>231</v>
      </c>
      <c r="E124" s="181" t="s">
        <v>770</v>
      </c>
      <c r="F124" s="176" t="s">
        <v>816</v>
      </c>
    </row>
    <row r="125" spans="1:7" s="75" customFormat="1" ht="33.75" hidden="1" x14ac:dyDescent="0.2">
      <c r="A125" s="172">
        <v>2020</v>
      </c>
      <c r="B125" s="173" t="s">
        <v>425</v>
      </c>
      <c r="C125" s="172" t="s">
        <v>258</v>
      </c>
      <c r="D125" s="174" t="s">
        <v>224</v>
      </c>
      <c r="E125" s="181" t="s">
        <v>770</v>
      </c>
      <c r="F125" s="176" t="s">
        <v>817</v>
      </c>
    </row>
    <row r="126" spans="1:7" s="75" customFormat="1" ht="110.25" hidden="1" customHeight="1" x14ac:dyDescent="0.2">
      <c r="A126" s="172">
        <v>2020</v>
      </c>
      <c r="B126" s="173" t="s">
        <v>426</v>
      </c>
      <c r="C126" s="172" t="s">
        <v>258</v>
      </c>
      <c r="D126" s="174" t="s">
        <v>482</v>
      </c>
      <c r="E126" s="181" t="s">
        <v>770</v>
      </c>
      <c r="F126" s="176" t="s">
        <v>818</v>
      </c>
    </row>
    <row r="127" spans="1:7" s="75" customFormat="1" ht="33.75" hidden="1" x14ac:dyDescent="0.2">
      <c r="A127" s="165"/>
      <c r="B127" s="166" t="s">
        <v>187</v>
      </c>
      <c r="C127" s="165"/>
      <c r="D127" s="185"/>
      <c r="E127" s="189"/>
      <c r="F127" s="168"/>
    </row>
    <row r="128" spans="1:7" s="75" customFormat="1" ht="60.75" hidden="1" customHeight="1" x14ac:dyDescent="0.2">
      <c r="A128" s="172">
        <v>2020</v>
      </c>
      <c r="B128" s="177" t="s">
        <v>429</v>
      </c>
      <c r="C128" s="172" t="s">
        <v>507</v>
      </c>
      <c r="D128" s="174" t="s">
        <v>219</v>
      </c>
      <c r="E128" s="181" t="s">
        <v>835</v>
      </c>
      <c r="F128" s="176" t="s">
        <v>819</v>
      </c>
    </row>
    <row r="129" spans="1:6" s="75" customFormat="1" ht="45" hidden="1" x14ac:dyDescent="0.2">
      <c r="A129" s="165"/>
      <c r="B129" s="166" t="s">
        <v>487</v>
      </c>
      <c r="C129" s="165"/>
      <c r="D129" s="185"/>
      <c r="E129" s="189"/>
      <c r="F129" s="168"/>
    </row>
    <row r="130" spans="1:6" s="75" customFormat="1" ht="35.25" hidden="1" customHeight="1" x14ac:dyDescent="0.2">
      <c r="A130" s="175">
        <v>2020</v>
      </c>
      <c r="B130" s="173" t="s">
        <v>473</v>
      </c>
      <c r="C130" s="172" t="s">
        <v>601</v>
      </c>
      <c r="D130" s="174" t="s">
        <v>209</v>
      </c>
      <c r="E130" s="181" t="s">
        <v>770</v>
      </c>
      <c r="F130" s="188" t="s">
        <v>820</v>
      </c>
    </row>
    <row r="131" spans="1:6" s="75" customFormat="1" ht="33.75" hidden="1" x14ac:dyDescent="0.2">
      <c r="A131" s="165"/>
      <c r="B131" s="166" t="s">
        <v>188</v>
      </c>
      <c r="C131" s="165"/>
      <c r="D131" s="185"/>
      <c r="E131" s="189"/>
      <c r="F131" s="168"/>
    </row>
    <row r="132" spans="1:6" s="75" customFormat="1" ht="54.75" hidden="1" customHeight="1" x14ac:dyDescent="0.2">
      <c r="A132" s="175">
        <v>2020</v>
      </c>
      <c r="B132" s="173" t="s">
        <v>477</v>
      </c>
      <c r="C132" s="172" t="s">
        <v>132</v>
      </c>
      <c r="D132" s="174" t="s">
        <v>206</v>
      </c>
      <c r="E132" s="181" t="s">
        <v>770</v>
      </c>
      <c r="F132" s="180" t="s">
        <v>821</v>
      </c>
    </row>
    <row r="133" spans="1:6" s="75" customFormat="1" ht="47.1" hidden="1" customHeight="1" x14ac:dyDescent="0.2">
      <c r="A133" s="175">
        <v>2020</v>
      </c>
      <c r="B133" s="173" t="s">
        <v>478</v>
      </c>
      <c r="C133" s="172" t="s">
        <v>132</v>
      </c>
      <c r="D133" s="174" t="s">
        <v>224</v>
      </c>
      <c r="E133" s="181" t="s">
        <v>770</v>
      </c>
      <c r="F133" s="180" t="s">
        <v>767</v>
      </c>
    </row>
    <row r="134" spans="1:6" s="75" customFormat="1" ht="45" hidden="1" x14ac:dyDescent="0.2">
      <c r="A134" s="165"/>
      <c r="B134" s="166" t="s">
        <v>189</v>
      </c>
      <c r="C134" s="165"/>
      <c r="D134" s="185"/>
      <c r="E134" s="189"/>
      <c r="F134" s="168"/>
    </row>
    <row r="135" spans="1:6" s="75" customFormat="1" ht="105" hidden="1" customHeight="1" x14ac:dyDescent="0.2">
      <c r="A135" s="175">
        <v>2020</v>
      </c>
      <c r="B135" s="173" t="s">
        <v>438</v>
      </c>
      <c r="C135" s="172" t="s">
        <v>259</v>
      </c>
      <c r="D135" s="174" t="s">
        <v>206</v>
      </c>
      <c r="E135" s="181" t="s">
        <v>770</v>
      </c>
      <c r="F135" s="178" t="s">
        <v>822</v>
      </c>
    </row>
    <row r="136" spans="1:6" s="75" customFormat="1" ht="97.5" hidden="1" customHeight="1" x14ac:dyDescent="0.2">
      <c r="A136" s="175">
        <v>2020</v>
      </c>
      <c r="B136" s="173" t="s">
        <v>439</v>
      </c>
      <c r="C136" s="172" t="s">
        <v>259</v>
      </c>
      <c r="D136" s="174" t="s">
        <v>235</v>
      </c>
      <c r="E136" s="181" t="s">
        <v>770</v>
      </c>
      <c r="F136" s="178" t="s">
        <v>823</v>
      </c>
    </row>
    <row r="137" spans="1:6" s="75" customFormat="1" ht="102.75" hidden="1" customHeight="1" x14ac:dyDescent="0.2">
      <c r="A137" s="175">
        <v>2020</v>
      </c>
      <c r="B137" s="173" t="s">
        <v>440</v>
      </c>
      <c r="C137" s="172" t="s">
        <v>259</v>
      </c>
      <c r="D137" s="174" t="s">
        <v>481</v>
      </c>
      <c r="E137" s="181" t="s">
        <v>770</v>
      </c>
      <c r="F137" s="178" t="s">
        <v>824</v>
      </c>
    </row>
    <row r="138" spans="1:6" s="75" customFormat="1" ht="99" hidden="1" customHeight="1" x14ac:dyDescent="0.2">
      <c r="A138" s="175">
        <v>2020</v>
      </c>
      <c r="B138" s="173" t="s">
        <v>441</v>
      </c>
      <c r="C138" s="172" t="s">
        <v>259</v>
      </c>
      <c r="D138" s="174" t="s">
        <v>228</v>
      </c>
      <c r="E138" s="181" t="s">
        <v>770</v>
      </c>
      <c r="F138" s="178" t="s">
        <v>825</v>
      </c>
    </row>
    <row r="139" spans="1:6" s="75" customFormat="1" ht="116.25" hidden="1" customHeight="1" x14ac:dyDescent="0.2">
      <c r="A139" s="175">
        <v>2020</v>
      </c>
      <c r="B139" s="173" t="s">
        <v>442</v>
      </c>
      <c r="C139" s="172" t="s">
        <v>259</v>
      </c>
      <c r="D139" s="174" t="s">
        <v>210</v>
      </c>
      <c r="E139" s="181" t="s">
        <v>770</v>
      </c>
      <c r="F139" s="178" t="s">
        <v>826</v>
      </c>
    </row>
    <row r="140" spans="1:6" s="75" customFormat="1" ht="78.75" hidden="1" x14ac:dyDescent="0.2">
      <c r="A140" s="175">
        <v>2020</v>
      </c>
      <c r="B140" s="173" t="s">
        <v>443</v>
      </c>
      <c r="C140" s="172" t="s">
        <v>259</v>
      </c>
      <c r="D140" s="174" t="s">
        <v>217</v>
      </c>
      <c r="E140" s="181" t="s">
        <v>770</v>
      </c>
      <c r="F140" s="178" t="s">
        <v>839</v>
      </c>
    </row>
    <row r="141" spans="1:6" s="75" customFormat="1" ht="96.75" hidden="1" customHeight="1" x14ac:dyDescent="0.2">
      <c r="A141" s="175">
        <v>2020</v>
      </c>
      <c r="B141" s="173" t="s">
        <v>444</v>
      </c>
      <c r="C141" s="172" t="s">
        <v>259</v>
      </c>
      <c r="D141" s="174" t="s">
        <v>235</v>
      </c>
      <c r="E141" s="181" t="s">
        <v>770</v>
      </c>
      <c r="F141" s="178" t="s">
        <v>840</v>
      </c>
    </row>
    <row r="142" spans="1:6" s="75" customFormat="1" ht="103.5" hidden="1" customHeight="1" x14ac:dyDescent="0.2">
      <c r="A142" s="175">
        <v>2020</v>
      </c>
      <c r="B142" s="173" t="s">
        <v>445</v>
      </c>
      <c r="C142" s="172" t="s">
        <v>259</v>
      </c>
      <c r="D142" s="174" t="s">
        <v>209</v>
      </c>
      <c r="E142" s="181" t="s">
        <v>770</v>
      </c>
      <c r="F142" s="178" t="s">
        <v>841</v>
      </c>
    </row>
    <row r="143" spans="1:6" s="75" customFormat="1" ht="33.75" hidden="1" customHeight="1" x14ac:dyDescent="0.2">
      <c r="A143" s="165"/>
      <c r="B143" s="166" t="s">
        <v>194</v>
      </c>
      <c r="C143" s="165"/>
      <c r="D143" s="185"/>
      <c r="E143" s="189"/>
      <c r="F143" s="168"/>
    </row>
    <row r="144" spans="1:6" s="75" customFormat="1" ht="119.25" hidden="1" customHeight="1" x14ac:dyDescent="0.2">
      <c r="A144" s="175">
        <v>2020</v>
      </c>
      <c r="B144" s="173" t="s">
        <v>449</v>
      </c>
      <c r="C144" s="172" t="s">
        <v>201</v>
      </c>
      <c r="D144" s="174" t="s">
        <v>235</v>
      </c>
      <c r="E144" s="181" t="s">
        <v>834</v>
      </c>
      <c r="F144" s="176" t="s">
        <v>827</v>
      </c>
    </row>
    <row r="145" spans="1:6" s="75" customFormat="1" ht="66.95" hidden="1" customHeight="1" x14ac:dyDescent="0.2">
      <c r="A145" s="175">
        <v>2020</v>
      </c>
      <c r="B145" s="173" t="s">
        <v>450</v>
      </c>
      <c r="C145" s="172" t="s">
        <v>201</v>
      </c>
      <c r="D145" s="174" t="s">
        <v>206</v>
      </c>
      <c r="E145" s="181" t="s">
        <v>770</v>
      </c>
      <c r="F145" s="176" t="s">
        <v>828</v>
      </c>
    </row>
    <row r="146" spans="1:6" s="75" customFormat="1" ht="93.95" hidden="1" customHeight="1" x14ac:dyDescent="0.2">
      <c r="A146" s="175">
        <v>2020</v>
      </c>
      <c r="B146" s="173" t="s">
        <v>451</v>
      </c>
      <c r="C146" s="172" t="s">
        <v>201</v>
      </c>
      <c r="D146" s="174" t="s">
        <v>481</v>
      </c>
      <c r="E146" s="181" t="s">
        <v>770</v>
      </c>
      <c r="F146" s="176" t="s">
        <v>829</v>
      </c>
    </row>
    <row r="147" spans="1:6" s="75" customFormat="1" ht="37.5" hidden="1" customHeight="1" x14ac:dyDescent="0.2">
      <c r="A147" s="187"/>
      <c r="B147" s="166" t="s">
        <v>190</v>
      </c>
      <c r="C147" s="165"/>
      <c r="D147" s="185"/>
      <c r="E147" s="189"/>
      <c r="F147" s="168"/>
    </row>
    <row r="148" spans="1:6" s="75" customFormat="1" ht="81.599999999999994" hidden="1" customHeight="1" x14ac:dyDescent="0.2">
      <c r="A148" s="172">
        <v>2020</v>
      </c>
      <c r="B148" s="173" t="s">
        <v>454</v>
      </c>
      <c r="C148" s="172" t="s">
        <v>132</v>
      </c>
      <c r="D148" s="174" t="s">
        <v>235</v>
      </c>
      <c r="E148" s="181" t="s">
        <v>770</v>
      </c>
      <c r="F148" s="176" t="s">
        <v>830</v>
      </c>
    </row>
    <row r="149" spans="1:6" s="75" customFormat="1" ht="53.25" hidden="1" customHeight="1" x14ac:dyDescent="0.2">
      <c r="A149" s="172">
        <v>2020</v>
      </c>
      <c r="B149" s="173" t="s">
        <v>455</v>
      </c>
      <c r="C149" s="172" t="s">
        <v>132</v>
      </c>
      <c r="D149" s="174" t="s">
        <v>482</v>
      </c>
      <c r="E149" s="181" t="s">
        <v>770</v>
      </c>
      <c r="F149" s="176" t="s">
        <v>831</v>
      </c>
    </row>
    <row r="150" spans="1:6" s="75" customFormat="1" ht="31.5" hidden="1" customHeight="1" x14ac:dyDescent="0.2">
      <c r="A150" s="187"/>
      <c r="B150" s="166" t="s">
        <v>196</v>
      </c>
      <c r="C150" s="165"/>
      <c r="D150" s="185"/>
      <c r="E150" s="189"/>
      <c r="F150" s="168"/>
    </row>
    <row r="151" spans="1:6" s="75" customFormat="1" ht="55.5" hidden="1" customHeight="1" x14ac:dyDescent="0.2">
      <c r="A151" s="172">
        <v>2020</v>
      </c>
      <c r="B151" s="177" t="s">
        <v>458</v>
      </c>
      <c r="C151" s="172" t="s">
        <v>457</v>
      </c>
      <c r="D151" s="174" t="s">
        <v>235</v>
      </c>
      <c r="E151" s="181" t="s">
        <v>770</v>
      </c>
      <c r="F151" s="176" t="s">
        <v>832</v>
      </c>
    </row>
    <row r="152" spans="1:6" s="75" customFormat="1" ht="45" hidden="1" x14ac:dyDescent="0.2">
      <c r="A152" s="187"/>
      <c r="B152" s="166" t="s">
        <v>191</v>
      </c>
      <c r="C152" s="165"/>
      <c r="D152" s="185"/>
      <c r="E152" s="189"/>
      <c r="F152" s="168"/>
    </row>
    <row r="153" spans="1:6" s="75" customFormat="1" ht="52.5" hidden="1" customHeight="1" x14ac:dyDescent="0.2">
      <c r="A153" s="175">
        <v>2020</v>
      </c>
      <c r="B153" s="173" t="s">
        <v>465</v>
      </c>
      <c r="C153" s="172" t="s">
        <v>132</v>
      </c>
      <c r="D153" s="174" t="s">
        <v>481</v>
      </c>
      <c r="E153" s="181" t="s">
        <v>770</v>
      </c>
      <c r="F153" s="176" t="s">
        <v>843</v>
      </c>
    </row>
    <row r="154" spans="1:6" s="75" customFormat="1" ht="72" hidden="1" customHeight="1" x14ac:dyDescent="0.2">
      <c r="A154" s="175">
        <v>2020</v>
      </c>
      <c r="B154" s="173" t="s">
        <v>468</v>
      </c>
      <c r="C154" s="172" t="s">
        <v>132</v>
      </c>
      <c r="D154" s="174" t="s">
        <v>209</v>
      </c>
      <c r="E154" s="181" t="s">
        <v>770</v>
      </c>
      <c r="F154" s="176" t="s">
        <v>833</v>
      </c>
    </row>
    <row r="155" spans="1:6" s="75" customFormat="1" ht="67.5" hidden="1" x14ac:dyDescent="0.2">
      <c r="A155" s="175">
        <v>2020</v>
      </c>
      <c r="B155" s="173" t="s">
        <v>469</v>
      </c>
      <c r="C155" s="172" t="s">
        <v>132</v>
      </c>
      <c r="D155" s="174" t="s">
        <v>205</v>
      </c>
      <c r="E155" s="181" t="s">
        <v>770</v>
      </c>
      <c r="F155" s="176" t="s">
        <v>842</v>
      </c>
    </row>
    <row r="156" spans="1:6" x14ac:dyDescent="0.25">
      <c r="E156" s="190"/>
      <c r="F156" s="8"/>
    </row>
    <row r="157" spans="1:6" x14ac:dyDescent="0.25">
      <c r="E157" s="200"/>
      <c r="F157" s="200"/>
    </row>
    <row r="160" spans="1:6" x14ac:dyDescent="0.25">
      <c r="F160" s="118"/>
    </row>
    <row r="162" spans="2:6" ht="15.75" x14ac:dyDescent="0.3">
      <c r="F162" s="164"/>
    </row>
    <row r="170" spans="2:6" x14ac:dyDescent="0.25">
      <c r="B170" s="116"/>
      <c r="C170" s="116"/>
      <c r="D170" s="116"/>
      <c r="F170" s="116"/>
    </row>
  </sheetData>
  <autoFilter ref="A5:G155">
    <filterColumn colId="4">
      <filters>
        <filter val="realizacja w 2021"/>
      </filters>
    </filterColumn>
  </autoFilter>
  <mergeCells count="8">
    <mergeCell ref="E1:F2"/>
    <mergeCell ref="C122:F122"/>
    <mergeCell ref="E157:F157"/>
    <mergeCell ref="C4:F4"/>
    <mergeCell ref="A1:A3"/>
    <mergeCell ref="B1:B3"/>
    <mergeCell ref="C1:C3"/>
    <mergeCell ref="D1:D3"/>
  </mergeCells>
  <pageMargins left="0.70866141732283472" right="0.70866141732283472" top="0.74803149606299213" bottom="0.74803149606299213" header="0.31496062992125984" footer="0.31496062992125984"/>
  <pageSetup paperSize="8"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SIERPIEŃ 2020 - robocza wyjaśn </vt:lpstr>
      <vt:lpstr>GRUDZIEŃ 2020</vt:lpstr>
      <vt:lpstr>'GRUDZIEŃ 2020'!Tytuły_wydruku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Wieliczko Katarzyna</dc:creator>
  <cp:lastModifiedBy>Maciej Lewandowski</cp:lastModifiedBy>
  <cp:lastPrinted>2021-03-31T08:12:55Z</cp:lastPrinted>
  <dcterms:created xsi:type="dcterms:W3CDTF">2018-10-17T09:34:14Z</dcterms:created>
  <dcterms:modified xsi:type="dcterms:W3CDTF">2021-04-22T11:55:32Z</dcterms:modified>
</cp:coreProperties>
</file>